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_rels/sheet4.xml.rels" ContentType="application/vnd.openxmlformats-package.relationship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sharedStrings.xml" ContentType="application/vnd.openxmlformats-officedocument.spreadsheetml.sharedStrings+xml"/>
  <Override PartName="/xl/media/image1.wmf" ContentType="image/x-wmf"/>
  <Override PartName="/xl/media/image2.wmf" ContentType="image/x-wmf"/>
  <Override PartName="/xl/media/image3.png" ContentType="image/png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6"/>
  </bookViews>
  <sheets>
    <sheet name="Spiegazioni" sheetId="1" state="visible" r:id="rId2"/>
    <sheet name="Copertina" sheetId="2" state="visible" r:id="rId3"/>
    <sheet name="Riscontro Grafico Analitico" sheetId="3" state="visible" r:id="rId4"/>
    <sheet name="Riepilogo" sheetId="4" state="visible" r:id="rId5"/>
    <sheet name="oneri" sheetId="5" state="visible" r:id="rId6"/>
    <sheet name="Costo_POST" sheetId="6" state="visible" r:id="rId7"/>
    <sheet name="Costo_ANTE" sheetId="7" state="visible" r:id="rId8"/>
    <sheet name="Riepilogo_Monetizzazioni" sheetId="8" state="visible" r:id="rId9"/>
    <sheet name="Monet. PARCHEGGI" sheetId="9" state="visible" r:id="rId10"/>
    <sheet name="Monet. SERVIZI" sheetId="10" state="visible" r:id="rId11"/>
    <sheet name="Monet. OBBIETTIVI" sheetId="11" state="visible" r:id="rId12"/>
    <sheet name="Monet. DIRITTI EDIFICATORI" sheetId="12" state="visible" r:id="rId13"/>
  </sheets>
  <definedNames>
    <definedName function="false" hidden="false" localSheetId="1" name="_xlnm.Print_Area" vbProcedure="false">Copertina!$A$1:$H$51</definedName>
    <definedName function="false" hidden="false" localSheetId="6" name="_xlnm.Print_Area" vbProcedure="false">Costo_ANTE!$A$1:$I$93</definedName>
    <definedName function="false" hidden="false" localSheetId="5" name="_xlnm.Print_Area" vbProcedure="false">Costo_POST!$A$1:$I$93</definedName>
    <definedName function="false" hidden="false" localSheetId="8" name="_xlnm.Print_Area" vbProcedure="false">'Monet. PARCHEGGI'!$S$4:$W$14</definedName>
    <definedName function="false" hidden="false" localSheetId="9" name="_xlnm.Print_Area" vbProcedure="false">'Monet. SERVIZI'!$A$4:$G$18</definedName>
    <definedName function="false" hidden="false" localSheetId="4" name="_xlnm.Print_Area" vbProcedure="false">oneri!$A$2:$H$106</definedName>
    <definedName function="false" hidden="false" localSheetId="3" name="_xlnm.Print_Area" vbProcedure="false">Riepilogo!$A$3:$M$31</definedName>
    <definedName function="false" hidden="false" localSheetId="7" name="_xlnm.Print_Area" vbProcedure="false">Riepilogo_Monetizzazioni!$A$1:$H$5</definedName>
    <definedName function="false" hidden="false" localSheetId="2" name="_xlnm.Print_Area" vbProcedure="false">'Riscontro Grafico Analitico'!$A$1:$H$23</definedName>
    <definedName function="false" hidden="false" localSheetId="4" name="_xlnm.Print_Area" vbProcedure="false">oneri!$A$1:$H$138</definedName>
    <definedName function="false" hidden="false" localSheetId="4" name="_xlnm.Print_Area_0_0" vbProcedure="false">oneri!$A$93:$H$100</definedName>
    <definedName function="false" hidden="false" localSheetId="4" name="_xlnm.Print_Area_0_0_0" vbProcedure="false">oneri!$A$68:$G$91</definedName>
    <definedName function="false" hidden="false" localSheetId="4" name="_xlnm.Print_Area_0_0_0_0" vbProcedure="false">oneri!$A$84:$H$100</definedName>
    <definedName function="false" hidden="false" localSheetId="4" name="_xlnm.Print_Area_0_0_0_0_0" vbProcedure="false">oneri!$A$3:$G$98</definedName>
    <definedName function="false" hidden="false" localSheetId="4" name="_xlnm.Print_Area_0_0_0_0_0_0" vbProcedure="false">oneri!$A$3:$F$85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<sst xmlns="http://schemas.openxmlformats.org/spreadsheetml/2006/main" count="683" uniqueCount="320">
  <si>
    <t xml:space="preserve">Campi da compilare </t>
  </si>
  <si>
    <t xml:space="preserve">campi scelta multipla</t>
  </si>
  <si>
    <t xml:space="preserve">Campi totale</t>
  </si>
  <si>
    <t xml:space="preserve">in caso di cambiamento di destinazione d’uso per gli ONERI</t>
  </si>
  <si>
    <t xml:space="preserve">inserire la destinazione dello stato di fatto in negativo </t>
  </si>
  <si>
    <t xml:space="preserve">la destinazione di progetto in positivo</t>
  </si>
  <si>
    <t xml:space="preserve">TITOLO EDILIZIO     N°</t>
  </si>
  <si>
    <t xml:space="preserve">CONTRIBUTO DI COSTRUZIONE</t>
  </si>
  <si>
    <t xml:space="preserve">Titolare</t>
  </si>
  <si>
    <t xml:space="preserve">Ubicazione</t>
  </si>
  <si>
    <t xml:space="preserve">intervento di</t>
  </si>
  <si>
    <t xml:space="preserve">importo complessivo  del contributo da versare</t>
  </si>
  <si>
    <t xml:space="preserve">oneri urbanizzazione primaria</t>
  </si>
  <si>
    <t xml:space="preserve">oneri urbanizzazione secondaria</t>
  </si>
  <si>
    <t xml:space="preserve">smaltimento rifiuti</t>
  </si>
  <si>
    <t xml:space="preserve">Altri oneri</t>
  </si>
  <si>
    <t xml:space="preserve">costo di costruzione </t>
  </si>
  <si>
    <t xml:space="preserve">Monetizzazioni </t>
  </si>
  <si>
    <t xml:space="preserve">TOTALE</t>
  </si>
  <si>
    <t xml:space="preserve">Il Tecnico Comunale</t>
  </si>
  <si>
    <t xml:space="preserve">per accettazione la proprietà</t>
  </si>
  <si>
    <t xml:space="preserve">istruttore</t>
  </si>
  <si>
    <t xml:space="preserve">Il Responsabile del Procedimento</t>
  </si>
  <si>
    <t xml:space="preserve">DEFINIZIONI PARAMETRI URBANISTICI ED EDILIZI</t>
  </si>
  <si>
    <t xml:space="preserve">come da art. 12 NA Piano delle Regole del PGT del 02-02-2022</t>
  </si>
  <si>
    <t xml:space="preserve">Superfici</t>
  </si>
  <si>
    <t xml:space="preserve">Tavola Riferimento</t>
  </si>
  <si>
    <t xml:space="preserve">INDICI</t>
  </si>
  <si>
    <t xml:space="preserve">Territoriale</t>
  </si>
  <si>
    <t xml:space="preserve">mq.</t>
  </si>
  <si>
    <t xml:space="preserve">Residenziale Utile</t>
  </si>
  <si>
    <t xml:space="preserve">Edificatorio</t>
  </si>
  <si>
    <t xml:space="preserve">(IF)</t>
  </si>
  <si>
    <t xml:space="preserve">Non Residenziale</t>
  </si>
  <si>
    <t xml:space="preserve">Permeabilità</t>
  </si>
  <si>
    <t xml:space="preserve">(IP)</t>
  </si>
  <si>
    <t xml:space="preserve">Lorda edificata</t>
  </si>
  <si>
    <t xml:space="preserve">di Copertura</t>
  </si>
  <si>
    <t xml:space="preserve">(IC)</t>
  </si>
  <si>
    <t xml:space="preserve">Coperta</t>
  </si>
  <si>
    <t xml:space="preserve">Altezza Massima</t>
  </si>
  <si>
    <t xml:space="preserve">m.</t>
  </si>
  <si>
    <t xml:space="preserve">Permeabile</t>
  </si>
  <si>
    <t xml:space="preserve">Superfice a Parcheggio</t>
  </si>
  <si>
    <t xml:space="preserve">Distanze da confine</t>
  </si>
  <si>
    <t xml:space="preserve">Settore Pianificazione Patrimonio 
Servizio Edilizia Privata</t>
  </si>
  <si>
    <t xml:space="preserve">da restituire firmato e completato all'Ufficio Tecnico Comunale</t>
  </si>
  <si>
    <t xml:space="preserve">INTERESSE </t>
  </si>
  <si>
    <t xml:space="preserve">Anno 2024</t>
  </si>
  <si>
    <t xml:space="preserve">Richiedente</t>
  </si>
  <si>
    <t xml:space="preserve">N. Titolo Edilizio</t>
  </si>
  <si>
    <t xml:space="preserve">Oneri primari</t>
  </si>
  <si>
    <t xml:space="preserve">Oneri secondari</t>
  </si>
  <si>
    <t xml:space="preserve">Smaltimento rifiuti</t>
  </si>
  <si>
    <t xml:space="preserve">altri oneri</t>
  </si>
  <si>
    <t xml:space="preserve">Costo di Costruzione</t>
  </si>
  <si>
    <t xml:space="preserve">Importo totale contributo di concessione </t>
  </si>
  <si>
    <t xml:space="preserve"> rateizzazione      anno 2024   interessi = 2,5 %</t>
  </si>
  <si>
    <t xml:space="preserve">importo €</t>
  </si>
  <si>
    <t xml:space="preserve">LEGALE</t>
  </si>
  <si>
    <t xml:space="preserve">Entro 30 giorni dalla notifica dell’avviso</t>
  </si>
  <si>
    <t xml:space="preserve">x</t>
  </si>
  <si>
    <t xml:space="preserve">Entro 180 giorni dalla notifica dell’avviso</t>
  </si>
  <si>
    <t xml:space="preserve">Entro 360 giorni dalla notifica dell'avviso</t>
  </si>
  <si>
    <t xml:space="preserve">IMPORTO FIDEIUSSIONE</t>
  </si>
  <si>
    <r>
      <rPr>
        <sz val="9"/>
        <rFont val="Arial"/>
        <family val="2"/>
        <charset val="1"/>
      </rPr>
      <t xml:space="preserve">per accettazione : LA PROPRIETA</t>
    </r>
    <r>
      <rPr>
        <sz val="10"/>
        <rFont val="Arial"/>
        <family val="2"/>
        <charset val="1"/>
      </rPr>
      <t xml:space="preserve">'</t>
    </r>
  </si>
  <si>
    <t xml:space="preserve">si</t>
  </si>
  <si>
    <t xml:space="preserve">no</t>
  </si>
  <si>
    <r>
      <rPr>
        <b val="true"/>
        <u val="single"/>
        <sz val="8"/>
        <color rgb="FF000000"/>
        <rFont val="Arial"/>
        <family val="0"/>
        <charset val="1"/>
      </rPr>
      <t xml:space="preserve">N.B</t>
    </r>
    <r>
      <rPr>
        <b val="true"/>
        <sz val="8"/>
        <color rgb="FF000000"/>
        <rFont val="Arial"/>
        <family val="0"/>
        <charset val="1"/>
      </rPr>
      <t xml:space="preserve"> IL CONTRIBUTO DI COSTRUZIONE PUO' ESSERE RATEIZZATO SOLO NEL CASO  DI IMPORTO COMPLESSIVO SUPERIORE A 
</t>
    </r>
    <r>
      <rPr>
        <b val="true"/>
        <u val="single"/>
        <sz val="8"/>
        <color rgb="FF000000"/>
        <rFont val="Arial"/>
        <family val="0"/>
        <charset val="1"/>
      </rPr>
      <t xml:space="preserve">EURO 2.500,00  PER PERSONE FISICHE </t>
    </r>
    <r>
      <rPr>
        <b val="true"/>
        <sz val="8"/>
        <color rgb="FF000000"/>
        <rFont val="Arial"/>
        <family val="0"/>
        <charset val="1"/>
      </rPr>
      <t xml:space="preserve">ED A </t>
    </r>
    <r>
      <rPr>
        <b val="true"/>
        <u val="single"/>
        <sz val="8"/>
        <color rgb="FF000000"/>
        <rFont val="Arial"/>
        <family val="0"/>
        <charset val="1"/>
      </rPr>
      <t xml:space="preserve">EURO 10.000,00 PER PERSONE GIURIDICHE</t>
    </r>
  </si>
  <si>
    <t xml:space="preserve">firma</t>
  </si>
  <si>
    <t xml:space="preserve">N.B.  in caso di rateizzazione deve essere allegata alla presente la relativa polizza fidejussoria</t>
  </si>
  <si>
    <t xml:space="preserve">rate SI</t>
  </si>
  <si>
    <t xml:space="preserve">rate NO</t>
  </si>
  <si>
    <t xml:space="preserve">Sanatoria</t>
  </si>
  <si>
    <t xml:space="preserve">Recupero Sottotetto</t>
  </si>
  <si>
    <t xml:space="preserve">Maggiorazione 10% 
Come previsto da punto 7 
Art. 64 L.R.12/2005</t>
  </si>
  <si>
    <t xml:space="preserve">TABELLA ONERI 2024</t>
  </si>
  <si>
    <t xml:space="preserve">Destinazione d'uso</t>
  </si>
  <si>
    <t xml:space="preserve">Unità di misura</t>
  </si>
  <si>
    <t xml:space="preserve">QUANTITA’</t>
  </si>
  <si>
    <t xml:space="preserve">Oneri ATTUALI al mc./mq. Euro</t>
  </si>
  <si>
    <t xml:space="preserve">Oneri  al mc./mq. Euro</t>
  </si>
  <si>
    <t xml:space="preserve">RESIDENZA</t>
  </si>
  <si>
    <r>
      <rPr>
        <b val="true"/>
        <sz val="8"/>
        <rFont val="Arial"/>
        <family val="2"/>
        <charset val="1"/>
      </rPr>
      <t xml:space="preserve"> RESIDENZA  NUOVA COSTRUZIONE E CAMBIO D'USO</t>
    </r>
    <r>
      <rPr>
        <b val="true"/>
        <sz val="7"/>
        <rFont val="Arial"/>
        <family val="2"/>
        <charset val="1"/>
      </rPr>
      <t xml:space="preserve"> -         </t>
    </r>
  </si>
  <si>
    <t xml:space="preserve">primaria</t>
  </si>
  <si>
    <t xml:space="preserve">mc.</t>
  </si>
  <si>
    <t xml:space="preserve">secondaria</t>
  </si>
  <si>
    <t xml:space="preserve">RESIDENZA RESTAURO RISANAMENTO E RISTRUTTURAZIONE EDILIZIA
*riduzione 60%</t>
  </si>
  <si>
    <t xml:space="preserve">AMBITI DI TRASFORMAZIONE – PERMESSI DI COSTRUIRE CONVENZIONATI  CON DESTINAZIONE PRINCIPALE RESIDENZIALE NUOVA COSTRUZIONE E CAMBIO D'USO</t>
  </si>
  <si>
    <t xml:space="preserve"> </t>
  </si>
  <si>
    <r>
      <rPr>
        <b val="true"/>
        <sz val="8"/>
        <rFont val="Arial"/>
        <family val="2"/>
        <charset val="1"/>
      </rPr>
      <t xml:space="preserve">AMBITI DI TRASFORMAZIONE – PERMESSI DI COSTRUIRE CONVENZIONATI CON DEST. PRINCIPALE RESIDENZIALE RESTAURO RISANAMENTO E RISTRUTTURAZIONE EDILIZIA
</t>
    </r>
    <r>
      <rPr>
        <b val="true"/>
        <sz val="7"/>
        <rFont val="Arial"/>
        <family val="2"/>
        <charset val="1"/>
      </rPr>
      <t xml:space="preserve">*riduzione 60%</t>
    </r>
  </si>
  <si>
    <t xml:space="preserve">TESSUTO PRODUTTIVO</t>
  </si>
  <si>
    <t xml:space="preserve">TESSUTO PRODUTTIVO INDUSTRIA ED ARTIGIANATO  NUOVA COSTRUZIONE E CAMBIO D'USO</t>
  </si>
  <si>
    <t xml:space="preserve">smal.rif.</t>
  </si>
  <si>
    <t xml:space="preserve">TESSUTO PRODUTTIVO INDUSTRIA ED ARTIGIANATO RESTAURO RISANAMENTO E RISTRUTTURAZIONE EDILIZIA
*riduzione 60%</t>
  </si>
  <si>
    <t xml:space="preserve">TESSUTO PRODUTTIVO ATTIVITÀ' DI DEPOSITO CONTO TERZI E LOGISTICA NUOVA COSTRUZIONE E CAMBIO D'USO</t>
  </si>
  <si>
    <r>
      <rPr>
        <b val="true"/>
        <sz val="8"/>
        <rFont val="Arial"/>
        <family val="2"/>
        <charset val="1"/>
      </rPr>
      <t xml:space="preserve">TESSUTO PRODUTTIVO ATTIVITÀ' DI DEPOSITO CONTO TERZI E LOGISTICA RESTAURO RISANAMENTO E RISTRUTTURAZIONE EDILIZIA
</t>
    </r>
    <r>
      <rPr>
        <b val="true"/>
        <sz val="7"/>
        <rFont val="Arial"/>
        <family val="2"/>
        <charset val="1"/>
      </rPr>
      <t xml:space="preserve">*riduzione 60%</t>
    </r>
  </si>
  <si>
    <t xml:space="preserve">TESSUTO PER ATTIVITÀ’ ECONOMICHE COMMERCIALE 
</t>
  </si>
  <si>
    <t xml:space="preserve">TESSUTO ATT. ECONOMICHE DESTINAZIONE RICETTIVA NUOVA COSTRUZIONE E CAMBIO D'USO</t>
  </si>
  <si>
    <r>
      <rPr>
        <b val="true"/>
        <sz val="8"/>
        <rFont val="Arial"/>
        <family val="2"/>
        <charset val="1"/>
      </rPr>
      <t xml:space="preserve">TESSUTO ATT. ECONOMICHE DESTINAZIONE RICETTIVA RESTAURO RISANAMENTO E RISTRUTTURAZIONE EDILIZIA
</t>
    </r>
    <r>
      <rPr>
        <b val="true"/>
        <sz val="7"/>
        <rFont val="Arial"/>
        <family val="2"/>
        <charset val="1"/>
      </rPr>
      <t xml:space="preserve">*riduzione 60%</t>
    </r>
  </si>
  <si>
    <t xml:space="preserve">TESSUTO ATT. ECONOMICHE DESTINAZIONE TERZIARIO NUOVA COSTRUZIONE E CAMBIO D'USO</t>
  </si>
  <si>
    <r>
      <rPr>
        <b val="true"/>
        <sz val="8"/>
        <rFont val="Arial"/>
        <family val="2"/>
        <charset val="1"/>
      </rPr>
      <t xml:space="preserve">TESSUTO ATT. ECONOMICHE DESTINAZIONE TERZIARIO RESTAURO RISANAMENTO E RISTRUTTURAZIONE EDILIZIA
</t>
    </r>
    <r>
      <rPr>
        <b val="true"/>
        <sz val="7"/>
        <rFont val="Arial"/>
        <family val="2"/>
        <charset val="1"/>
      </rPr>
      <t xml:space="preserve">*riduzione 60%</t>
    </r>
  </si>
  <si>
    <t xml:space="preserve"> TESSUTO ATT. ECONOMICHE  COMMERCIALE E ASSIMILABILI &lt;250 mq. NUOVA COSTRUZIONE</t>
  </si>
  <si>
    <r>
      <rPr>
        <b val="true"/>
        <sz val="8"/>
        <rFont val="Arial"/>
        <family val="2"/>
        <charset val="1"/>
      </rPr>
      <t xml:space="preserve"> TESSUTO ATT. ECONOMICHE  COMMERCIALE E ASSIMILABILI &lt;250 mq. RESTAURO RISANAMENTO E RISTRUTTURAZIONE EDILIZIA
</t>
    </r>
    <r>
      <rPr>
        <b val="true"/>
        <sz val="7"/>
        <rFont val="Arial"/>
        <family val="2"/>
        <charset val="1"/>
      </rPr>
      <t xml:space="preserve">*riduzione 60%</t>
    </r>
  </si>
  <si>
    <t xml:space="preserve"> TESSUTO ATT. ECONOMICHE  COMMERCIALE E ASSIMILABILI &gt; 250 mq. NUOVA COSTRUZIONE E CAMBIO D'USO</t>
  </si>
  <si>
    <r>
      <rPr>
        <b val="true"/>
        <sz val="8"/>
        <rFont val="Arial"/>
        <family val="2"/>
        <charset val="1"/>
      </rPr>
      <t xml:space="preserve"> TESSUTO ATT. ECONOMICHE  COMMERCIALE E ASSIMILABILI &gt;250 mq. RESTAURO RISANAMENTO E RISTRUTTURAZIONE EDILIZIA
</t>
    </r>
    <r>
      <rPr>
        <b val="true"/>
        <sz val="6"/>
        <rFont val="Arial"/>
        <family val="2"/>
        <charset val="1"/>
      </rPr>
      <t xml:space="preserve">*riduzione 60%</t>
    </r>
  </si>
  <si>
    <t xml:space="preserve">NUOVI ONERI</t>
  </si>
  <si>
    <t xml:space="preserve">AREE SERVIZI TECNOLOGICI</t>
  </si>
  <si>
    <t xml:space="preserve">onere unico</t>
  </si>
  <si>
    <t xml:space="preserve">PARCHEGGI PRIVATI ESCLUSIVI SU SUOLO O ANCHE IN SILOS</t>
  </si>
  <si>
    <t xml:space="preserve"> a posto auto</t>
  </si>
  <si>
    <t xml:space="preserve">SERVIZI PRIVATI CULTURALI SANITARI ASSISTENZIALI NUOVA COSTRUZIONE E CAMBIO D'USO</t>
  </si>
  <si>
    <t xml:space="preserve">SERVIZI PRIVATI CULTURALI SANITARIE ASSISTENZIALI RESTAURO RISANAMENTO E RISTRUTTURAZIONE EDILIZIA</t>
  </si>
  <si>
    <t xml:space="preserve">SERVIZI PRIVATI ATTREZZATURE SPORTIVE NUOVA COSTRUZIONE E CAMBIO D'USO</t>
  </si>
  <si>
    <t xml:space="preserve">SERVIZI PRIVATI ATTREZZATURE SPORTIVE  RESTAURO RISANAMENTO E RISTRUTTURAZIONE EDILIZIA</t>
  </si>
  <si>
    <t xml:space="preserve">SERVIZI PRIVATI ATTREZZATURE PER LO SPETTACOLO NUOVA COSTRUZIONE E CAMBIO D'USO</t>
  </si>
  <si>
    <t xml:space="preserve">SERVIZI PRIVATI ATTREZZATURE PER LO SPETTACOLO  RESTAURO RISANAMENTO E RISTRUTTURAZIONE EDILIZIA
*riduzione 60%</t>
  </si>
  <si>
    <t xml:space="preserve">PIANIFICAZIONE VIGENTE</t>
  </si>
  <si>
    <t xml:space="preserve">PIANI ATTUATIVI VIGENTI  DESTINAZIONE  RESIDENZIALE NUOVA COSTRUZIONE E CAMBIO D'USO</t>
  </si>
  <si>
    <t xml:space="preserve">PIANI ATTUATIVI VIGENTI DESTINAZIONE COMMERCIALE NUOVA COSTRUZIONE E CAMBIO D'USO</t>
  </si>
  <si>
    <t xml:space="preserve">PIANI ATTUATIVI VIGENTI DESTINAZIONE RICETTIVA NUOVA COSTRUZIONE E CAMBIO D'USO</t>
  </si>
  <si>
    <t xml:space="preserve">PIANI ATTUATIVI VIGENTI DESTINAZIONE TERZIARIO DIREZIONALE NUOVA COSTRUZIONE E CAMBIO D'USO</t>
  </si>
  <si>
    <t xml:space="preserve">Primaria</t>
  </si>
  <si>
    <t xml:space="preserve">Secondaria</t>
  </si>
  <si>
    <t xml:space="preserve">MODALITA’ DI VERSAMENTO</t>
  </si>
  <si>
    <t xml:space="preserve">- Unica SOLUZIONE</t>
  </si>
  <si>
    <t xml:space="preserve">- Forma Rateale ( Fidejussione)</t>
  </si>
  <si>
    <t xml:space="preserve">-PRIMA RATA</t>
  </si>
  <si>
    <t xml:space="preserve">Entro 30 gioni dalla Notifica</t>
  </si>
  <si>
    <t xml:space="preserve">Di Cui</t>
  </si>
  <si>
    <t xml:space="preserve">Smal. Rif</t>
  </si>
  <si>
    <t xml:space="preserve">-SECONDA RATA</t>
  </si>
  <si>
    <t xml:space="preserve">Entro 180 gioni dalla Notifica</t>
  </si>
  <si>
    <t xml:space="preserve">-TERZA RATA</t>
  </si>
  <si>
    <t xml:space="preserve">Entro 360 gioni dalla Notifica</t>
  </si>
  <si>
    <t xml:space="preserve">Importo complessivo della fidejussione a garanzia </t>
  </si>
  <si>
    <r>
      <rPr>
        <b val="true"/>
        <sz val="10"/>
        <rFont val="MS Sans Serif"/>
        <family val="0"/>
        <charset val="1"/>
      </rPr>
      <t xml:space="preserve">TABELLA  1</t>
    </r>
    <r>
      <rPr>
        <sz val="10"/>
        <rFont val="MS Sans Serif"/>
        <family val="0"/>
        <charset val="1"/>
      </rPr>
      <t xml:space="preserve">  -</t>
    </r>
  </si>
  <si>
    <t xml:space="preserve">Incremento per superficie utile abitabile (art. 5)</t>
  </si>
  <si>
    <t xml:space="preserve">Classi di superficie (mq.)</t>
  </si>
  <si>
    <t xml:space="preserve">Alloggi
(n.)</t>
  </si>
  <si>
    <t xml:space="preserve">Superficie utile abitabile  (mq.)</t>
  </si>
  <si>
    <t xml:space="preserve">Rapporto rispetto 
Al totale (Su)</t>
  </si>
  <si>
    <t xml:space="preserve">percentuale di incremento
 (art. 5)</t>
  </si>
  <si>
    <t xml:space="preserve">percentuale di incremento  classi 
Di superficie</t>
  </si>
  <si>
    <t xml:space="preserve">(1)</t>
  </si>
  <si>
    <t xml:space="preserve">(2)</t>
  </si>
  <si>
    <t xml:space="preserve">(3)</t>
  </si>
  <si>
    <t xml:space="preserve">(4)=(3):Su</t>
  </si>
  <si>
    <t xml:space="preserve">(5)</t>
  </si>
  <si>
    <t xml:space="preserve">(6)=(4)x(5)</t>
  </si>
  <si>
    <t xml:space="preserve">&lt;= 95</t>
  </si>
  <si>
    <t xml:space="preserve">&gt;95 &lt;=110</t>
  </si>
  <si>
    <t xml:space="preserve">&gt;110 &lt;=130</t>
  </si>
  <si>
    <t xml:space="preserve">&gt;130 &lt;=160</t>
  </si>
  <si>
    <t xml:space="preserve">&gt;160</t>
  </si>
  <si>
    <t xml:space="preserve">Su =</t>
  </si>
  <si>
    <t xml:space="preserve">Incremento 1</t>
  </si>
  <si>
    <r>
      <rPr>
        <b val="true"/>
        <sz val="10"/>
        <rFont val="MS Sans Serif"/>
        <family val="0"/>
        <charset val="1"/>
      </rPr>
      <t xml:space="preserve">TABELLA  2</t>
    </r>
    <r>
      <rPr>
        <sz val="10"/>
        <rFont val="MS Sans Serif"/>
        <family val="0"/>
        <charset val="1"/>
      </rPr>
      <t xml:space="preserve">  -</t>
    </r>
  </si>
  <si>
    <t xml:space="preserve">Superfici per servizi e accessori</t>
  </si>
  <si>
    <r>
      <rPr>
        <b val="true"/>
        <sz val="10"/>
        <rFont val="MS Sans Serif"/>
        <family val="0"/>
        <charset val="1"/>
      </rPr>
      <t xml:space="preserve">TABELLA  3</t>
    </r>
    <r>
      <rPr>
        <sz val="10"/>
        <rFont val="MS Sans Serif"/>
        <family val="0"/>
        <charset val="1"/>
      </rPr>
      <t xml:space="preserve">  -</t>
    </r>
  </si>
  <si>
    <t xml:space="preserve">Incremento per sevizi e accessori relativi alla parte residenziale (Art.6)</t>
  </si>
  <si>
    <t xml:space="preserve">Relativi alla parte residenziale (art. 2)</t>
  </si>
  <si>
    <t xml:space="preserve"> D e s t i n a z i o n i </t>
  </si>
  <si>
    <t xml:space="preserve">Superficie netta di servizi e accessori (mq.)</t>
  </si>
  <si>
    <t xml:space="preserve">intervalli di variabilità  rapporto  percentuale Snr/Sux100</t>
  </si>
  <si>
    <t xml:space="preserve">Ipotesi che ricorre</t>
  </si>
  <si>
    <t xml:space="preserve">percentuale di incremento</t>
  </si>
  <si>
    <t xml:space="preserve">(7)</t>
  </si>
  <si>
    <t xml:space="preserve">(8)</t>
  </si>
  <si>
    <t xml:space="preserve">(9)</t>
  </si>
  <si>
    <t xml:space="preserve">(10)</t>
  </si>
  <si>
    <t xml:space="preserve">(11)</t>
  </si>
  <si>
    <t xml:space="preserve">a)</t>
  </si>
  <si>
    <t xml:space="preserve">Cantinole, soffitte, locali motore ascensore, cabine idriche, lavatoi comuni, centrali termiche ed altri locali a stretto servizio della residenza  </t>
  </si>
  <si>
    <t xml:space="preserve">&lt;= 50</t>
  </si>
  <si>
    <t xml:space="preserve">b)</t>
  </si>
  <si>
    <t xml:space="preserve">Autorimesse</t>
  </si>
  <si>
    <t xml:space="preserve">&gt;50 &lt;=75</t>
  </si>
  <si>
    <t xml:space="preserve">c)</t>
  </si>
  <si>
    <t xml:space="preserve">Androni d'ingresso e porticati liberi</t>
  </si>
  <si>
    <t xml:space="preserve">&gt;75 &lt;=100</t>
  </si>
  <si>
    <t xml:space="preserve">d)</t>
  </si>
  <si>
    <t xml:space="preserve">Logge e balconi</t>
  </si>
  <si>
    <t xml:space="preserve">&gt;100</t>
  </si>
  <si>
    <t xml:space="preserve">Snr =</t>
  </si>
  <si>
    <t xml:space="preserve">Incremento 2</t>
  </si>
  <si>
    <t xml:space="preserve">Rapporto</t>
  </si>
  <si>
    <t xml:space="preserve">Snr / Su x 100 =</t>
  </si>
  <si>
    <r>
      <rPr>
        <b val="true"/>
        <sz val="10"/>
        <rFont val="MS Sans Serif"/>
        <family val="0"/>
        <charset val="1"/>
      </rPr>
      <t xml:space="preserve">TABELLA  4</t>
    </r>
    <r>
      <rPr>
        <sz val="10"/>
        <rFont val="MS Sans Serif"/>
        <family val="0"/>
        <charset val="1"/>
      </rPr>
      <t xml:space="preserve">  -</t>
    </r>
  </si>
  <si>
    <t xml:space="preserve">Incremento per particolari caratteristiche (art. 7)</t>
  </si>
  <si>
    <t xml:space="preserve">SUPERFICI RESIDENZIALI E RELATIVI SERVIZI E ACCESSORI</t>
  </si>
  <si>
    <t xml:space="preserve">Sigla</t>
  </si>
  <si>
    <t xml:space="preserve">Denominazione</t>
  </si>
  <si>
    <t xml:space="preserve">Superficie               (mq.)</t>
  </si>
  <si>
    <t xml:space="preserve">Numero di caratteriastiche</t>
  </si>
  <si>
    <t xml:space="preserve">ipotesi che ricorre</t>
  </si>
  <si>
    <t xml:space="preserve">Su (art.3)</t>
  </si>
  <si>
    <t xml:space="preserve">Superficie utile abitabile</t>
  </si>
  <si>
    <t xml:space="preserve">Più di un ascensore per scala (se serve meno di 6 piani)</t>
  </si>
  <si>
    <t xml:space="preserve">Snr (art. 2)</t>
  </si>
  <si>
    <t xml:space="preserve">Superficie netta non residenziale</t>
  </si>
  <si>
    <t xml:space="preserve">Scala di servizio</t>
  </si>
  <si>
    <t xml:space="preserve">40% Snr</t>
  </si>
  <si>
    <t xml:space="preserve">Superficie ragguagliata</t>
  </si>
  <si>
    <t xml:space="preserve">Altezze superiori a quelle prescritte</t>
  </si>
  <si>
    <t xml:space="preserve">4=1+3</t>
  </si>
  <si>
    <t xml:space="preserve">Sc (art. 2)</t>
  </si>
  <si>
    <t xml:space="preserve">Superficie complessiva</t>
  </si>
  <si>
    <t xml:space="preserve">Piscina (per meno di 15 alloggi)</t>
  </si>
  <si>
    <t xml:space="preserve">Alloggi di custodia per meno di 15 alloggi</t>
  </si>
  <si>
    <t xml:space="preserve">Incremento 3</t>
  </si>
  <si>
    <t xml:space="preserve">SUPERFICI PER ATTIVITA' TURISTICHE, COMMERCIALI,</t>
  </si>
  <si>
    <t xml:space="preserve">E DIREZIONALI E RELATIVI ACCESSORI.</t>
  </si>
  <si>
    <t xml:space="preserve">RIEPILOGO INCREMENTI</t>
  </si>
  <si>
    <t xml:space="preserve">                                    Sigla</t>
  </si>
  <si>
    <t xml:space="preserve">Superficie                  (mq.)</t>
  </si>
  <si>
    <t xml:space="preserve">Sn (art. 9)</t>
  </si>
  <si>
    <t xml:space="preserve">Superficie netta 
Non residenziale</t>
  </si>
  <si>
    <t xml:space="preserve">Sa (art. 9)</t>
  </si>
  <si>
    <t xml:space="preserve">Superficie accessori</t>
  </si>
  <si>
    <t xml:space="preserve">60% Sa</t>
  </si>
  <si>
    <t xml:space="preserve">Totale</t>
  </si>
  <si>
    <t xml:space="preserve">St (art. 9)</t>
  </si>
  <si>
    <t xml:space="preserve">Superficie totale 
Non residenziale</t>
  </si>
  <si>
    <t xml:space="preserve">Classe edificio</t>
  </si>
  <si>
    <t xml:space="preserve">% di 
Maggiorazione</t>
  </si>
  <si>
    <t xml:space="preserve">intervento di RISTRUTTURAZIONE edilizia</t>
  </si>
  <si>
    <t xml:space="preserve">SI</t>
  </si>
  <si>
    <t xml:space="preserve">Costo di costruzione determinato con</t>
  </si>
  <si>
    <t xml:space="preserve">NO</t>
  </si>
  <si>
    <t xml:space="preserve">Preventivo</t>
  </si>
  <si>
    <t xml:space="preserve">Tabella ministeriale</t>
  </si>
  <si>
    <t xml:space="preserve">A-</t>
  </si>
  <si>
    <t xml:space="preserve">COSTO MASSIMO A MQ. DETERMINATO DALLA REGIONE</t>
  </si>
  <si>
    <t xml:space="preserve">B-</t>
  </si>
  <si>
    <t xml:space="preserve">COSTO A MQ. DI COSTRUZIONE MAGGIORATO Ax(1+M/100)</t>
  </si>
  <si>
    <t xml:space="preserve">C-</t>
  </si>
  <si>
    <t xml:space="preserve">COSTO DI COSTRUZIONE DELL'EDIFICIO (Sc + St) x B</t>
  </si>
  <si>
    <t xml:space="preserve">tot.</t>
  </si>
  <si>
    <t xml:space="preserve">D-</t>
  </si>
  <si>
    <t xml:space="preserve">COSTO DI COSTRUZIONE DETERMINATO CON PREVENTIVO</t>
  </si>
  <si>
    <t xml:space="preserve">euro</t>
  </si>
  <si>
    <t xml:space="preserve">PERCENTUALI DEL COSTO DI COSTRUZIONE PER LA DETERMINAZIONE DEL </t>
  </si>
  <si>
    <t xml:space="preserve">CONTRIBUTO  AFFERENTE ALLA CONCESSIONE EDILIZIA</t>
  </si>
  <si>
    <t xml:space="preserve">Artt. 3 e 6 della legge 28 gennaio 1977, n. 10 - D.M. 10 maggio 1977  e s.m.i</t>
  </si>
  <si>
    <t xml:space="preserve">Classi tipologiche ex </t>
  </si>
  <si>
    <t xml:space="preserve">           Comuni con più di 50.000 ab.</t>
  </si>
  <si>
    <t xml:space="preserve">         Comuni con meno di 50.000 ab.</t>
  </si>
  <si>
    <t xml:space="preserve">art. 8 D.M. 10.5.1977</t>
  </si>
  <si>
    <t xml:space="preserve">Nuove costruzioni</t>
  </si>
  <si>
    <t xml:space="preserve">Edifici esistenti</t>
  </si>
  <si>
    <t xml:space="preserve">Classi I, II, III</t>
  </si>
  <si>
    <t xml:space="preserve">===</t>
  </si>
  <si>
    <t xml:space="preserve">Classi IV, V, VI, VII, VIII</t>
  </si>
  <si>
    <t xml:space="preserve">Classi IX, X, XI</t>
  </si>
  <si>
    <t xml:space="preserve">DETERMINAZIONE DEL CONTRIBUTO:</t>
  </si>
  <si>
    <t xml:space="preserve">Nuovo</t>
  </si>
  <si>
    <t xml:space="preserve">Esistente</t>
  </si>
  <si>
    <t xml:space="preserve"> Quota di contributo risultante</t>
  </si>
  <si>
    <t xml:space="preserve">VERSAMENTO DEL CONTRIBUTO COMMISURATO AL COSTO DI COSTRUZIONE:</t>
  </si>
  <si>
    <t xml:space="preserve">Costruzione Nuova o Esistente?</t>
  </si>
  <si>
    <t xml:space="preserve">Contributo da versare </t>
  </si>
  <si>
    <t xml:space="preserve">NUOVO</t>
  </si>
  <si>
    <t xml:space="preserve">ESISTENTE</t>
  </si>
  <si>
    <t xml:space="preserve">percentuale di incremento classi 
Di superficie</t>
  </si>
  <si>
    <t xml:space="preserve">Monetizzazione Parcheggi</t>
  </si>
  <si>
    <t xml:space="preserve">Monetizzazione
 Servizi</t>
  </si>
  <si>
    <t xml:space="preserve">Monetizzazione Aree Obbiettivi Città Pubblica</t>
  </si>
  <si>
    <t xml:space="preserve">Monetizzazione trasferimento Diritti Edificatorio</t>
  </si>
  <si>
    <t xml:space="preserve">Importo totale MONETIZZAZIONE</t>
  </si>
  <si>
    <t xml:space="preserve">MONETIZZAZIONE AREE a PARCHEGGIO</t>
  </si>
  <si>
    <t xml:space="preserve">Vm – OSMI</t>
  </si>
  <si>
    <t xml:space="preserve">MONTIZ.</t>
  </si>
  <si>
    <t xml:space="preserve">SUPERFICIE</t>
  </si>
  <si>
    <t xml:space="preserve">VALORE MERCATO</t>
  </si>
  <si>
    <t xml:space="preserve">VALORE</t>
  </si>
  <si>
    <t xml:space="preserve">PARCHEGGI</t>
  </si>
  <si>
    <t xml:space="preserve">Superficie PARCHEGGIO da Monetizzare → mq</t>
  </si>
  <si>
    <t xml:space="preserve">Valore OMI Massimo BOX</t>
  </si>
  <si>
    <t xml:space="preserve">Valore OMI Minimo BOX</t>
  </si>
  <si>
    <t xml:space="preserve">MONETIZZAZIONE AREE IN CESSIONE – SERVIZI</t>
  </si>
  <si>
    <t xml:space="preserve">come da art. 21 NA Piano dei Servizi del PGT del 02-02-2022</t>
  </si>
  <si>
    <t xml:space="preserve">Cc – DEI/
 Camera Comme.</t>
  </si>
  <si>
    <t xml:space="preserve">VALORE incidenza</t>
  </si>
  <si>
    <t xml:space="preserve">IUM</t>
  </si>
  <si>
    <t xml:space="preserve">COSTO DI COSTRUZIONE</t>
  </si>
  <si>
    <t xml:space="preserve">ONERI</t>
  </si>
  <si>
    <t xml:space="preserve">Da (15 a 30)%</t>
  </si>
  <si>
    <t xml:space="preserve">Indice utilizzazione </t>
  </si>
  <si>
    <t xml:space="preserve">SERVIZI</t>
  </si>
  <si>
    <t xml:space="preserve">Valore OMI Massimo</t>
  </si>
  <si>
    <t xml:space="preserve">Percentuale oneri</t>
  </si>
  <si>
    <t xml:space="preserve">valore compreso tra </t>
  </si>
  <si>
    <t xml:space="preserve">Valore OMI Minimo</t>
  </si>
  <si>
    <t xml:space="preserve">Valore Incidenza</t>
  </si>
  <si>
    <t xml:space="preserve">15 e 30 %</t>
  </si>
  <si>
    <t xml:space="preserve">Costo di Costruzione al mq.</t>
  </si>
  <si>
    <t xml:space="preserve">SLP → mq.</t>
  </si>
  <si>
    <t xml:space="preserve">Ai sensi dell’Art. 2 L.R. 7/2017 Comma 4</t>
  </si>
  <si>
    <t xml:space="preserve">Aree a servizi da reperire</t>
  </si>
  <si>
    <t xml:space="preserve">Destinazione</t>
  </si>
  <si>
    <t xml:space="preserve">Residenza</t>
  </si>
  <si>
    <t xml:space="preserve">Edilizia residenziale sociale</t>
  </si>
  <si>
    <t xml:space="preserve">Terziario- Commerciale -Ricettivo</t>
  </si>
  <si>
    <t xml:space="preserve">Produttivo</t>
  </si>
  <si>
    <t xml:space="preserve">mq</t>
  </si>
  <si>
    <t xml:space="preserve">Aree a Servizio ceduti </t>
  </si>
  <si>
    <t xml:space="preserve">MONETIZZAZIONE AREE obbiettivi DELLA CITTA’ PUBBLICA</t>
  </si>
  <si>
    <t xml:space="preserve">OBB. CITA’ PUBBLICA</t>
  </si>
  <si>
    <t xml:space="preserve">Quota per Obiettivi città pubblica</t>
  </si>
  <si>
    <t xml:space="preserve">Superficie per OBBIETTIVI 
Della città pubblica → mq</t>
  </si>
  <si>
    <t xml:space="preserve">Tipo di intervento</t>
  </si>
  <si>
    <t xml:space="preserve">Nuova Costruzione</t>
  </si>
  <si>
    <t xml:space="preserve">Ristrutturazione/Cambio destinazione</t>
  </si>
  <si>
    <t xml:space="preserve">MONETIZZAZIONE TRASFERIMENTO DIRITTI EDIFICATORI</t>
  </si>
  <si>
    <t xml:space="preserve">come da art. 8 NA Piano delle Regole del PGT del 02-02-2022</t>
  </si>
  <si>
    <t xml:space="preserve">diritti Edificatori</t>
  </si>
  <si>
    <t xml:space="preserve">Capacita Edificatoria</t>
  </si>
  <si>
    <t xml:space="preserve">Incremento Capacita Edif.</t>
  </si>
  <si>
    <t xml:space="preserve">Percentuale di incremento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</si>
</sst>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;[RED]\-#,##0"/>
    <numFmt numFmtId="166" formatCode="&quot;L. &quot;#,##0;[RED]&quot;-L. &quot;#,##0"/>
    <numFmt numFmtId="167" formatCode="0.00"/>
    <numFmt numFmtId="168" formatCode="&quot;€ &quot;#,##0.00"/>
    <numFmt numFmtId="169" formatCode="0.00%"/>
    <numFmt numFmtId="170" formatCode="General"/>
    <numFmt numFmtId="171" formatCode="0"/>
    <numFmt numFmtId="172" formatCode="[$€-410]\ #,##0.00;[RED]\-[$€-410]\ #,##0.00"/>
    <numFmt numFmtId="173" formatCode="dd/mm/yyyy"/>
    <numFmt numFmtId="174" formatCode="&quot;L. &quot;#,##0;&quot;-L. &quot;#,##0"/>
    <numFmt numFmtId="175" formatCode="[$€-2]\ #,##0.00;\-[$€-2]\ #,##0.00"/>
    <numFmt numFmtId="176" formatCode="#,##0.00"/>
  </numFmts>
  <fonts count="6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0"/>
      <charset val="1"/>
    </font>
    <font>
      <sz val="9"/>
      <name val="MS Sans Serif"/>
      <family val="0"/>
      <charset val="1"/>
    </font>
    <font>
      <b val="true"/>
      <sz val="12"/>
      <name val="Arial"/>
      <family val="2"/>
      <charset val="1"/>
    </font>
    <font>
      <sz val="12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2"/>
      <name val="Arial"/>
      <family val="2"/>
      <charset val="1"/>
    </font>
    <font>
      <b val="true"/>
      <sz val="12"/>
      <name val="Arial"/>
      <family val="0"/>
      <charset val="1"/>
    </font>
    <font>
      <sz val="12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2"/>
      <color rgb="FF404040"/>
      <name val="Arial"/>
      <family val="0"/>
      <charset val="1"/>
    </font>
    <font>
      <b val="true"/>
      <sz val="10"/>
      <color rgb="FF404040"/>
      <name val="Arial"/>
      <family val="0"/>
      <charset val="1"/>
    </font>
    <font>
      <b val="true"/>
      <sz val="14"/>
      <name val="Comic Sans MS"/>
      <family val="4"/>
      <charset val="1"/>
    </font>
    <font>
      <b val="true"/>
      <sz val="10"/>
      <color rgb="FFFFFFFF"/>
      <name val="Arial"/>
      <family val="0"/>
      <charset val="1"/>
    </font>
    <font>
      <sz val="10"/>
      <color rgb="FFFFFFFF"/>
      <name val="Arial"/>
      <family val="0"/>
      <charset val="1"/>
    </font>
    <font>
      <b val="true"/>
      <sz val="8"/>
      <name val="Arial"/>
      <family val="0"/>
      <charset val="1"/>
    </font>
    <font>
      <b val="true"/>
      <sz val="9"/>
      <name val="Arial"/>
      <family val="2"/>
      <charset val="1"/>
    </font>
    <font>
      <b val="true"/>
      <sz val="9"/>
      <name val="Arial"/>
      <family val="0"/>
      <charset val="1"/>
    </font>
    <font>
      <sz val="9"/>
      <name val="Arial"/>
      <family val="0"/>
      <charset val="1"/>
    </font>
    <font>
      <sz val="9"/>
      <name val="Arial"/>
      <family val="2"/>
      <charset val="1"/>
    </font>
    <font>
      <sz val="11"/>
      <name val="Arial"/>
      <family val="0"/>
      <charset val="1"/>
    </font>
    <font>
      <b val="true"/>
      <u val="single"/>
      <sz val="11"/>
      <name val="Arial"/>
      <family val="0"/>
      <charset val="1"/>
    </font>
    <font>
      <sz val="10"/>
      <name val="Arial"/>
      <family val="2"/>
      <charset val="1"/>
    </font>
    <font>
      <sz val="10"/>
      <color rgb="FFFDF5E6"/>
      <name val="Arial"/>
      <family val="0"/>
      <charset val="1"/>
    </font>
    <font>
      <b val="true"/>
      <u val="single"/>
      <sz val="8"/>
      <color rgb="FF000000"/>
      <name val="Arial"/>
      <family val="0"/>
      <charset val="1"/>
    </font>
    <font>
      <b val="true"/>
      <sz val="8"/>
      <color rgb="FF000000"/>
      <name val="Arial"/>
      <family val="0"/>
      <charset val="1"/>
    </font>
    <font>
      <sz val="7"/>
      <name val="Arial"/>
      <family val="2"/>
      <charset val="1"/>
    </font>
    <font>
      <b val="true"/>
      <u val="single"/>
      <sz val="8"/>
      <name val="Arial"/>
      <family val="2"/>
      <charset val="1"/>
    </font>
    <font>
      <i val="true"/>
      <sz val="10"/>
      <name val="Arial"/>
      <family val="0"/>
      <charset val="1"/>
    </font>
    <font>
      <sz val="8"/>
      <name val="Arial"/>
      <family val="0"/>
      <charset val="1"/>
    </font>
    <font>
      <sz val="13"/>
      <name val="Berlin Sans FB"/>
      <family val="2"/>
      <charset val="1"/>
    </font>
    <font>
      <b val="true"/>
      <sz val="12"/>
      <name val="Britannic Bold"/>
      <family val="0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7"/>
      <name val="Arial"/>
      <family val="2"/>
      <charset val="1"/>
    </font>
    <font>
      <sz val="6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sz val="8"/>
      <name val="Britannic Bold"/>
      <family val="0"/>
      <charset val="1"/>
    </font>
    <font>
      <b val="true"/>
      <sz val="6"/>
      <name val="Arial"/>
      <family val="2"/>
      <charset val="1"/>
    </font>
    <font>
      <sz val="9"/>
      <color rgb="FF000000"/>
      <name val="Arial"/>
      <family val="2"/>
      <charset val="1"/>
    </font>
    <font>
      <b val="true"/>
      <sz val="10"/>
      <name val="MS Sans Serif"/>
      <family val="0"/>
      <charset val="1"/>
    </font>
    <font>
      <sz val="10.5"/>
      <name val="MS Sans Serif"/>
      <family val="0"/>
      <charset val="1"/>
    </font>
    <font>
      <sz val="7"/>
      <name val="Arial"/>
      <family val="0"/>
      <charset val="1"/>
    </font>
    <font>
      <sz val="7"/>
      <name val="MS Sans Serif"/>
      <family val="0"/>
      <charset val="1"/>
    </font>
    <font>
      <b val="true"/>
      <sz val="10.5"/>
      <name val="MS Sans Serif"/>
      <family val="0"/>
      <charset val="1"/>
    </font>
    <font>
      <sz val="8"/>
      <name val="MS Sans Serif"/>
      <family val="0"/>
      <charset val="1"/>
    </font>
    <font>
      <sz val="8"/>
      <color rgb="FF000000"/>
      <name val="MS Sans Serif"/>
      <family val="0"/>
      <charset val="1"/>
    </font>
    <font>
      <sz val="9"/>
      <color rgb="FF000000"/>
      <name val="MS Sans Serif"/>
      <family val="0"/>
      <charset val="1"/>
    </font>
    <font>
      <b val="true"/>
      <sz val="9"/>
      <name val="MS Sans Serif"/>
      <family val="0"/>
      <charset val="1"/>
    </font>
    <font>
      <sz val="9"/>
      <name val="MS Sans Serif"/>
      <family val="2"/>
      <charset val="1"/>
    </font>
    <font>
      <b val="true"/>
      <sz val="11"/>
      <name val="MS Sans Serif"/>
      <family val="2"/>
      <charset val="1"/>
    </font>
    <font>
      <sz val="10"/>
      <name val="MS Sans Serif"/>
      <family val="2"/>
      <charset val="1"/>
    </font>
    <font>
      <b val="true"/>
      <sz val="10"/>
      <name val="MS Sans Serif"/>
      <family val="2"/>
      <charset val="1"/>
    </font>
    <font>
      <b val="true"/>
      <sz val="9"/>
      <name val="MS Sans Serif"/>
      <family val="2"/>
      <charset val="1"/>
    </font>
    <font>
      <b val="true"/>
      <sz val="9"/>
      <color rgb="FFFFFFFF"/>
      <name val="MS Sans Serif"/>
      <family val="2"/>
      <charset val="1"/>
    </font>
    <font>
      <b val="true"/>
      <sz val="14"/>
      <name val="MS Sans Serif"/>
      <family val="2"/>
      <charset val="1"/>
    </font>
    <font>
      <sz val="12"/>
      <name val="MS Sans Serif"/>
      <family val="2"/>
      <charset val="1"/>
    </font>
    <font>
      <b val="true"/>
      <sz val="14"/>
      <name val="Arial"/>
      <family val="0"/>
      <charset val="1"/>
    </font>
    <font>
      <b val="true"/>
      <sz val="11"/>
      <name val="Arial"/>
      <family val="0"/>
      <charset val="1"/>
    </font>
    <font>
      <b val="true"/>
      <i val="true"/>
      <sz val="10"/>
      <name val="Arial"/>
      <family val="0"/>
      <charset val="1"/>
    </font>
    <font>
      <sz val="14"/>
      <name val="Arial"/>
      <family val="0"/>
      <charset val="1"/>
    </font>
  </fonts>
  <fills count="16">
    <fill>
      <patternFill patternType="none"/>
    </fill>
    <fill>
      <patternFill patternType="gray125"/>
    </fill>
    <fill>
      <patternFill patternType="solid">
        <fgColor rgb="FFFFFF99"/>
        <bgColor rgb="FFFDF5D2"/>
      </patternFill>
    </fill>
    <fill>
      <patternFill patternType="solid">
        <fgColor rgb="FF98FB98"/>
        <bgColor rgb="FFCDEAE6"/>
      </patternFill>
    </fill>
    <fill>
      <patternFill patternType="solid">
        <fgColor rgb="FFE0FFFF"/>
        <bgColor rgb="FFEEEEEE"/>
      </patternFill>
    </fill>
    <fill>
      <patternFill patternType="solid">
        <fgColor rgb="FFFFCC99"/>
        <bgColor rgb="FFFFB6C1"/>
      </patternFill>
    </fill>
    <fill>
      <patternFill patternType="solid">
        <fgColor rgb="FFFDF5D2"/>
        <bgColor rgb="FFFDF5E6"/>
      </patternFill>
    </fill>
    <fill>
      <patternFill patternType="solid">
        <fgColor rgb="FFEBE0E4"/>
        <bgColor rgb="FFEEEEEE"/>
      </patternFill>
    </fill>
    <fill>
      <patternFill patternType="solid">
        <fgColor rgb="FFD6E2EF"/>
        <bgColor rgb="FFCDEAE6"/>
      </patternFill>
    </fill>
    <fill>
      <patternFill patternType="solid">
        <fgColor rgb="FFEEEEEE"/>
        <bgColor rgb="FFFDF5E6"/>
      </patternFill>
    </fill>
    <fill>
      <patternFill patternType="solid">
        <fgColor rgb="FFCDEAE6"/>
        <bgColor rgb="FFD6E2EF"/>
      </patternFill>
    </fill>
    <fill>
      <patternFill patternType="solid">
        <fgColor rgb="FFFFFFFF"/>
        <bgColor rgb="FFFDF5E6"/>
      </patternFill>
    </fill>
    <fill>
      <patternFill patternType="solid">
        <fgColor rgb="FFFFB6C1"/>
        <bgColor rgb="FFFFCC99"/>
      </patternFill>
    </fill>
    <fill>
      <patternFill patternType="solid">
        <fgColor rgb="FFFFD700"/>
        <bgColor rgb="FFFFFF00"/>
      </patternFill>
    </fill>
    <fill>
      <patternFill patternType="solid">
        <fgColor rgb="FFDB7093"/>
        <bgColor rgb="FF969696"/>
      </patternFill>
    </fill>
    <fill>
      <patternFill patternType="solid">
        <fgColor rgb="FFDEB887"/>
        <bgColor rgb="FFFFCC99"/>
      </patternFill>
    </fill>
  </fills>
  <borders count="4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hair"/>
      <top style="thin"/>
      <bottom style="thin"/>
      <diagonal/>
    </border>
    <border diagonalUp="false" diagonalDown="false">
      <left style="hair"/>
      <right style="thin"/>
      <top style="thin"/>
      <bottom style="thin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/>
      <right/>
      <top style="hair"/>
      <bottom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9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1" xfId="21" applyFont="true" applyBorder="true" applyAlignment="true" applyProtection="true">
      <alignment horizontal="center" vertical="center" textRotation="0" wrapText="false" indent="0" shrinkToFit="false"/>
      <protection locked="false" hidden="tru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4" fillId="3" borderId="1" xfId="21" applyFont="true" applyBorder="true" applyAlignment="true" applyProtection="true">
      <alignment horizontal="center" vertical="center" textRotation="0" wrapText="true" indent="0" shrinkToFit="false"/>
      <protection locked="false" hidden="true"/>
    </xf>
    <xf numFmtId="167" fontId="4" fillId="4" borderId="1" xfId="21" applyFont="true" applyBorder="true" applyAlignment="true" applyProtection="true">
      <alignment horizontal="center" vertical="center" textRotation="0" wrapText="true" indent="0" shrinkToFit="false"/>
      <protection locked="false" hidden="tru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0" xfId="0" applyFont="true" applyBorder="true" applyAlignment="true" applyProtection="true">
      <alignment horizontal="center" vertical="center" textRotation="0" wrapText="true" indent="0" shrinkToFit="false"/>
      <protection locked="false" hidden="tru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7" fontId="5" fillId="2" borderId="1" xfId="21" applyFont="true" applyBorder="true" applyAlignment="true" applyProtection="true">
      <alignment horizontal="left" vertical="center" textRotation="0" wrapText="true" indent="1" shrinkToFit="false"/>
      <protection locked="false" hidden="true"/>
    </xf>
    <xf numFmtId="167" fontId="5" fillId="2" borderId="1" xfId="21" applyFont="true" applyBorder="true" applyAlignment="true" applyProtection="true">
      <alignment horizontal="left" vertical="center" textRotation="0" wrapText="false" indent="1" shrinkToFit="false"/>
      <protection locked="fals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7" fillId="0" borderId="2" xfId="0" applyFont="true" applyBorder="true" applyAlignment="true" applyProtection="true">
      <alignment horizontal="left" vertical="center" textRotation="0" wrapText="false" indent="1" shrinkToFit="false"/>
      <protection locked="true" hidden="true"/>
    </xf>
    <xf numFmtId="168" fontId="7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bottom" textRotation="0" wrapText="false" indent="1" shrinkToFit="false"/>
      <protection locked="true" hidden="true"/>
    </xf>
    <xf numFmtId="164" fontId="7" fillId="4" borderId="2" xfId="0" applyFont="true" applyBorder="true" applyAlignment="true" applyProtection="true">
      <alignment horizontal="center" vertical="center" textRotation="0" wrapText="false" indent="1" shrinkToFit="false"/>
      <protection locked="true" hidden="true"/>
    </xf>
    <xf numFmtId="168" fontId="7" fillId="4" borderId="3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64" fontId="1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67" fontId="5" fillId="2" borderId="1" xfId="21" applyFont="true" applyBorder="true" applyAlignment="true" applyProtection="true">
      <alignment horizontal="center" vertical="center" textRotation="0" wrapText="true" indent="0" shrinkToFit="false"/>
      <protection locked="false" hidden="true"/>
    </xf>
    <xf numFmtId="169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true"/>
    </xf>
    <xf numFmtId="164" fontId="8" fillId="0" borderId="0" xfId="0" applyFont="true" applyBorder="true" applyAlignment="true" applyProtection="true">
      <alignment horizontal="general" vertical="center" textRotation="0" wrapText="true" indent="0" shrinkToFit="false"/>
      <protection locked="true" hidden="true"/>
    </xf>
    <xf numFmtId="164" fontId="13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true">
      <alignment horizontal="general" vertical="center" textRotation="0" wrapText="true" indent="0" shrinkToFit="false"/>
      <protection locked="true" hidden="true"/>
    </xf>
    <xf numFmtId="164" fontId="1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center" vertical="center" textRotation="0" wrapText="true" indent="0" shrinkToFit="false"/>
      <protection locked="true" hidden="true"/>
    </xf>
    <xf numFmtId="164" fontId="19" fillId="0" borderId="4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19" fillId="0" borderId="5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20" fillId="0" borderId="6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19" fillId="0" borderId="7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70" fontId="1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7" fontId="21" fillId="0" borderId="2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71" fontId="21" fillId="0" borderId="2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72" fontId="0" fillId="0" borderId="2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72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73" fontId="22" fillId="0" borderId="2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71" fontId="22" fillId="0" borderId="2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72" fontId="23" fillId="0" borderId="2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4" fontId="1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8" xfId="0" applyFont="true" applyBorder="true" applyAlignment="true" applyProtection="true">
      <alignment horizontal="left" vertical="center" textRotation="0" wrapText="true" indent="0" shrinkToFit="false"/>
      <protection locked="true" hidden="true"/>
    </xf>
    <xf numFmtId="164" fontId="0" fillId="0" borderId="9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9" fillId="4" borderId="2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72" fontId="23" fillId="4" borderId="2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4" fontId="22" fillId="0" borderId="10" xfId="0" applyFont="true" applyBorder="true" applyAlignment="true" applyProtection="true">
      <alignment horizontal="center" vertical="top" textRotation="0" wrapText="tru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top" textRotation="0" wrapText="true" indent="0" shrinkToFit="false"/>
      <protection locked="true" hidden="true"/>
    </xf>
    <xf numFmtId="164" fontId="0" fillId="0" borderId="2" xfId="0" applyFont="false" applyBorder="true" applyAlignment="true" applyProtection="true">
      <alignment horizontal="center" vertical="center" textRotation="0" wrapText="false" indent="0" shrinkToFit="false"/>
      <protection locked="true" hidden="true"/>
    </xf>
    <xf numFmtId="164" fontId="27" fillId="0" borderId="0" xfId="0" applyFont="true" applyBorder="true" applyAlignment="true" applyProtection="true">
      <alignment horizontal="left" vertical="center" textRotation="0" wrapText="true" indent="1" shrinkToFit="false"/>
      <protection locked="true" hidden="true"/>
    </xf>
    <xf numFmtId="164" fontId="29" fillId="0" borderId="0" xfId="0" applyFont="true" applyBorder="true" applyAlignment="true" applyProtection="true">
      <alignment horizontal="center" vertical="top" textRotation="0" wrapText="true" indent="0" shrinkToFit="false"/>
      <protection locked="true" hidden="true"/>
    </xf>
    <xf numFmtId="164" fontId="30" fillId="0" borderId="0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7" fillId="0" borderId="11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8" fillId="0" borderId="0" xfId="0" applyFont="true" applyBorder="false" applyAlignment="true" applyProtection="true">
      <alignment horizontal="center" vertical="center" textRotation="0" wrapText="true" indent="0" shrinkToFit="false"/>
      <protection locked="true" hidden="true"/>
    </xf>
    <xf numFmtId="164" fontId="31" fillId="0" borderId="0" xfId="0" applyFont="true" applyBorder="true" applyAlignment="true" applyProtection="true">
      <alignment horizontal="general" vertical="bottom" textRotation="0" wrapText="true" indent="0" shrinkToFit="false"/>
      <protection locked="true" hidden="true"/>
    </xf>
    <xf numFmtId="164" fontId="3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33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true"/>
    </xf>
    <xf numFmtId="167" fontId="33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true"/>
    </xf>
    <xf numFmtId="164" fontId="34" fillId="0" borderId="0" xfId="0" applyFont="true" applyBorder="false" applyAlignment="true" applyProtection="true">
      <alignment horizontal="center" vertical="center" textRotation="90" wrapText="false" indent="0" shrinkToFit="false"/>
      <protection locked="true" hidden="true"/>
    </xf>
    <xf numFmtId="167" fontId="6" fillId="0" borderId="1" xfId="22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7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74" fontId="6" fillId="0" borderId="12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74" fontId="35" fillId="0" borderId="12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12" fillId="6" borderId="2" xfId="0" applyFont="true" applyBorder="true" applyAlignment="true" applyProtection="true">
      <alignment horizontal="center" vertical="center" textRotation="90" wrapText="false" indent="0" shrinkToFit="false" readingOrder="1"/>
      <protection locked="true" hidden="true"/>
    </xf>
    <xf numFmtId="164" fontId="36" fillId="6" borderId="1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8" fillId="6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7" fontId="8" fillId="6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38" fillId="6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75" fontId="25" fillId="6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72" fontId="39" fillId="6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7" fontId="4" fillId="2" borderId="1" xfId="21" applyFont="true" applyBorder="true" applyAlignment="true" applyProtection="true">
      <alignment horizontal="center" vertical="center" textRotation="0" wrapText="true" indent="0" shrinkToFit="false"/>
      <protection locked="false" hidden="true"/>
    </xf>
    <xf numFmtId="164" fontId="32" fillId="6" borderId="0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8" fillId="6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7" fontId="8" fillId="6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38" fillId="6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75" fontId="25" fillId="6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72" fontId="35" fillId="6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72" fontId="40" fillId="6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72" fontId="35" fillId="6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7" fontId="8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true"/>
    </xf>
    <xf numFmtId="164" fontId="8" fillId="6" borderId="0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41" fillId="0" borderId="0" xfId="0" applyFont="true" applyBorder="false" applyAlignment="true" applyProtection="true">
      <alignment horizontal="center" vertical="center" textRotation="90" wrapText="false" indent="0" shrinkToFit="false"/>
      <protection locked="true" hidden="true"/>
    </xf>
    <xf numFmtId="167" fontId="36" fillId="0" borderId="1" xfId="22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36" fillId="0" borderId="1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7" fontId="36" fillId="0" borderId="1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74" fontId="36" fillId="0" borderId="12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74" fontId="36" fillId="0" borderId="1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12" fillId="7" borderId="0" xfId="0" applyFont="true" applyBorder="true" applyAlignment="true" applyProtection="true">
      <alignment horizontal="center" vertical="center" textRotation="90" wrapText="false" indent="0" shrinkToFit="false"/>
      <protection locked="true" hidden="true"/>
    </xf>
    <xf numFmtId="164" fontId="36" fillId="7" borderId="1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8" fillId="7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7" fontId="8" fillId="7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38" fillId="7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75" fontId="25" fillId="7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72" fontId="35" fillId="7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72" fontId="39" fillId="7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32" fillId="7" borderId="13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35" fillId="8" borderId="0" xfId="0" applyFont="true" applyBorder="true" applyAlignment="true" applyProtection="true">
      <alignment horizontal="general" vertical="center" textRotation="90" wrapText="true" indent="0" shrinkToFit="false"/>
      <protection locked="true" hidden="true"/>
    </xf>
    <xf numFmtId="164" fontId="36" fillId="8" borderId="1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8" fillId="8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7" fontId="8" fillId="8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38" fillId="8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75" fontId="2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72" fontId="3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72" fontId="39" fillId="8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justify" vertical="center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14" xfId="0" applyFont="true" applyBorder="true" applyAlignment="true" applyProtection="true">
      <alignment horizontal="center" vertical="center" textRotation="90" wrapText="false" indent="0" shrinkToFit="false" readingOrder="1"/>
      <protection locked="true" hidden="true"/>
    </xf>
    <xf numFmtId="164" fontId="36" fillId="9" borderId="13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8" fillId="9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7" fontId="29" fillId="9" borderId="1" xfId="0" applyFont="true" applyBorder="true" applyAlignment="true" applyProtection="true">
      <alignment horizontal="justify" vertical="center" textRotation="0" wrapText="false" indent="0" shrinkToFit="false"/>
      <protection locked="true" hidden="true"/>
    </xf>
    <xf numFmtId="175" fontId="25" fillId="9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72" fontId="35" fillId="9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0" borderId="0" xfId="0" applyFont="true" applyBorder="true" applyAlignment="true" applyProtection="true">
      <alignment horizontal="justify" vertical="center" textRotation="0" wrapText="false" indent="0" shrinkToFit="false"/>
      <protection locked="true" hidden="tru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7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3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75" fontId="2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72" fontId="3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25" fillId="10" borderId="2" xfId="0" applyFont="true" applyBorder="true" applyAlignment="true" applyProtection="true">
      <alignment horizontal="center" vertical="center" textRotation="90" wrapText="false" indent="0" shrinkToFit="false" readingOrder="1"/>
      <protection locked="true" hidden="true"/>
    </xf>
    <xf numFmtId="164" fontId="36" fillId="10" borderId="1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29" fillId="10" borderId="1" xfId="0" applyFont="true" applyBorder="true" applyAlignment="true" applyProtection="true">
      <alignment horizontal="center" vertical="bottom" textRotation="0" wrapText="true" indent="0" shrinkToFit="false"/>
      <protection locked="true" hidden="true"/>
    </xf>
    <xf numFmtId="167" fontId="29" fillId="2" borderId="1" xfId="0" applyFont="true" applyBorder="true" applyAlignment="true" applyProtection="true">
      <alignment horizontal="center" vertical="bottom" textRotation="0" wrapText="true" indent="0" shrinkToFit="false"/>
      <protection locked="false" hidden="true"/>
    </xf>
    <xf numFmtId="167" fontId="29" fillId="10" borderId="1" xfId="0" applyFont="true" applyBorder="true" applyAlignment="true" applyProtection="true">
      <alignment horizontal="justify" vertical="center" textRotation="0" wrapText="false" indent="0" shrinkToFit="false"/>
      <protection locked="true" hidden="true"/>
    </xf>
    <xf numFmtId="175" fontId="25" fillId="10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72" fontId="35" fillId="10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72" fontId="39" fillId="10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36" fillId="10" borderId="1" xfId="0" applyFont="true" applyBorder="true" applyAlignment="true" applyProtection="true">
      <alignment horizontal="justify" vertical="center" textRotation="0" wrapText="false" indent="0" shrinkToFit="false"/>
      <protection locked="true" hidden="true"/>
    </xf>
    <xf numFmtId="167" fontId="29" fillId="10" borderId="1" xfId="0" applyFont="true" applyBorder="true" applyAlignment="true" applyProtection="true">
      <alignment horizontal="center" vertical="bottom" textRotation="0" wrapText="true" indent="0" shrinkToFit="false"/>
      <protection locked="true" hidden="true"/>
    </xf>
    <xf numFmtId="164" fontId="36" fillId="10" borderId="12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8" fillId="10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7" fontId="8" fillId="10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2" fillId="0" borderId="2" xfId="0" applyFont="true" applyBorder="true" applyAlignment="true" applyProtection="true">
      <alignment horizontal="center" vertical="center" textRotation="90" wrapText="false" indent="0" shrinkToFit="false"/>
      <protection locked="true" hidden="true"/>
    </xf>
    <xf numFmtId="164" fontId="36" fillId="11" borderId="1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8" fillId="11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7" fontId="8" fillId="11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38" fillId="11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75" fontId="25" fillId="11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72" fontId="35" fillId="11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72" fontId="3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64" fontId="32" fillId="11" borderId="0" xfId="0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64" fontId="0" fillId="11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2" fillId="11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11" borderId="1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3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39" fillId="4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72" fontId="43" fillId="0" borderId="15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72" fontId="43" fillId="0" borderId="3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center" textRotation="0" wrapText="false" indent="1" shrinkToFit="false"/>
      <protection locked="true" hidden="true"/>
    </xf>
    <xf numFmtId="167" fontId="8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true"/>
    </xf>
    <xf numFmtId="164" fontId="12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1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64" fontId="0" fillId="6" borderId="19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0" fillId="6" borderId="2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6" borderId="2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6" borderId="2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22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72" fontId="39" fillId="0" borderId="2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2" fillId="0" borderId="2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7" fontId="0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2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0" borderId="2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43" fillId="0" borderId="27" xfId="0" applyFont="true" applyBorder="true" applyAlignment="true" applyProtection="true">
      <alignment horizontal="right" vertical="center" textRotation="0" wrapText="false" indent="1" shrinkToFit="false"/>
      <protection locked="true" hidden="true"/>
    </xf>
    <xf numFmtId="164" fontId="32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72" fontId="43" fillId="0" borderId="28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32" fillId="0" borderId="29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43" fillId="0" borderId="30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20" xfId="0" applyFont="false" applyBorder="true" applyAlignment="true" applyProtection="true">
      <alignment horizontal="center" vertical="center" textRotation="0" wrapText="false" indent="0" shrinkToFit="false"/>
      <protection locked="true" hidden="true"/>
    </xf>
    <xf numFmtId="167" fontId="0" fillId="4" borderId="20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4" borderId="31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2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true" applyAlignment="true" applyProtection="true">
      <alignment horizontal="center" vertical="center" textRotation="0" wrapText="false" indent="0" shrinkToFit="false"/>
      <protection locked="true" hidden="true"/>
    </xf>
    <xf numFmtId="167" fontId="0" fillId="4" borderId="0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2" fillId="4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34" xfId="0" applyFont="false" applyBorder="true" applyAlignment="true" applyProtection="true">
      <alignment horizontal="center" vertical="center" textRotation="0" wrapText="false" indent="0" shrinkToFit="false"/>
      <protection locked="true" hidden="true"/>
    </xf>
    <xf numFmtId="167" fontId="0" fillId="4" borderId="34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4" borderId="35" xfId="0" applyFont="false" applyBorder="true" applyAlignment="true" applyProtection="true">
      <alignment horizontal="right" vertical="bottom" textRotation="0" wrapText="false" indent="0" shrinkToFit="false"/>
      <protection locked="true" hidden="true"/>
    </xf>
    <xf numFmtId="164" fontId="4" fillId="0" borderId="0" xfId="21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xfId="21" applyFont="true" applyBorder="false" applyAlignment="true" applyProtection="true">
      <alignment horizontal="right" vertical="center" textRotation="0" wrapText="true" indent="0" shrinkToFit="false"/>
      <protection locked="true" hidden="true"/>
    </xf>
    <xf numFmtId="164" fontId="45" fillId="0" borderId="0" xfId="21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0" xfId="21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44" fillId="0" borderId="0" xfId="21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0" xfId="21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5" fillId="0" borderId="36" xfId="21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5" fillId="0" borderId="2" xfId="21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5" fillId="0" borderId="37" xfId="21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4" fillId="0" borderId="0" xfId="21" applyFont="false" applyBorder="false" applyAlignment="true" applyProtection="true">
      <alignment horizontal="center" vertical="center" textRotation="0" wrapText="true" indent="0" shrinkToFit="false"/>
      <protection locked="true" hidden="true"/>
    </xf>
    <xf numFmtId="164" fontId="4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7" fillId="0" borderId="1" xfId="21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4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21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71" fontId="5" fillId="2" borderId="1" xfId="21" applyFont="true" applyBorder="true" applyAlignment="true" applyProtection="true">
      <alignment horizontal="center" vertical="center" textRotation="0" wrapText="true" indent="0" shrinkToFit="false"/>
      <protection locked="false" hidden="true"/>
    </xf>
    <xf numFmtId="167" fontId="5" fillId="0" borderId="1" xfId="21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71" fontId="5" fillId="0" borderId="1" xfId="21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70" fontId="4" fillId="0" borderId="0" xfId="21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5" fillId="0" borderId="0" xfId="21" applyFont="true" applyBorder="false" applyAlignment="true" applyProtection="true">
      <alignment horizontal="center" vertical="center" textRotation="0" wrapText="true" indent="0" shrinkToFit="false"/>
      <protection locked="true" hidden="true"/>
    </xf>
    <xf numFmtId="167" fontId="48" fillId="0" borderId="12" xfId="21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7" fontId="48" fillId="0" borderId="38" xfId="21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7" fontId="5" fillId="0" borderId="0" xfId="21" applyFont="true" applyBorder="false" applyAlignment="true" applyProtection="true">
      <alignment horizontal="center" vertical="center" textRotation="0" wrapText="true" indent="0" shrinkToFit="false"/>
      <protection locked="true" hidden="true"/>
    </xf>
    <xf numFmtId="167" fontId="5" fillId="12" borderId="12" xfId="21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7" fontId="48" fillId="12" borderId="38" xfId="21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45" fillId="0" borderId="0" xfId="21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64" fontId="45" fillId="0" borderId="0" xfId="21" applyFont="true" applyBorder="false" applyAlignment="true" applyProtection="true">
      <alignment horizontal="center" vertical="center" textRotation="0" wrapText="true" indent="0" shrinkToFit="false"/>
      <protection locked="true" hidden="true"/>
    </xf>
    <xf numFmtId="164" fontId="44" fillId="0" borderId="0" xfId="21" applyFont="true" applyBorder="false" applyAlignment="true" applyProtection="true">
      <alignment horizontal="right" vertical="top" textRotation="0" wrapText="true" indent="0" shrinkToFit="false"/>
      <protection locked="true" hidden="true"/>
    </xf>
    <xf numFmtId="164" fontId="5" fillId="0" borderId="0" xfId="0" applyFont="true" applyBorder="true" applyAlignment="true" applyProtection="true">
      <alignment horizontal="left" vertical="top" textRotation="0" wrapText="true" indent="0" shrinkToFit="false"/>
      <protection locked="true" hidden="true"/>
    </xf>
    <xf numFmtId="164" fontId="45" fillId="0" borderId="0" xfId="21" applyFont="true" applyBorder="false" applyAlignment="true" applyProtection="true">
      <alignment horizontal="left" vertical="center" textRotation="0" wrapText="true" indent="0" shrinkToFit="false"/>
      <protection locked="true" hidden="true"/>
    </xf>
    <xf numFmtId="164" fontId="0" fillId="0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49" fillId="0" borderId="3" xfId="21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50" fillId="0" borderId="2" xfId="21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46" fillId="0" borderId="1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47" fillId="0" borderId="3" xfId="21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47" fillId="0" borderId="0" xfId="21" applyFont="true" applyBorder="false" applyAlignment="true" applyProtection="true">
      <alignment horizontal="center" vertical="center" textRotation="0" wrapText="true" indent="0" shrinkToFit="false"/>
      <protection locked="true" hidden="true"/>
    </xf>
    <xf numFmtId="164" fontId="21" fillId="0" borderId="15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4" fontId="51" fillId="0" borderId="3" xfId="21" applyFont="true" applyBorder="true" applyAlignment="true" applyProtection="true">
      <alignment horizontal="left" vertical="center" textRotation="0" wrapText="true" indent="0" shrinkToFit="false"/>
      <protection locked="true" hidden="true"/>
    </xf>
    <xf numFmtId="164" fontId="5" fillId="0" borderId="0" xfId="21" applyFont="true" applyBorder="false" applyAlignment="true" applyProtection="true">
      <alignment horizontal="justify" vertical="top" textRotation="0" wrapText="true" indent="0" shrinkToFit="false"/>
      <protection locked="true" hidden="false"/>
    </xf>
    <xf numFmtId="164" fontId="51" fillId="0" borderId="3" xfId="21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7" fontId="5" fillId="0" borderId="1" xfId="21" applyFont="true" applyBorder="true" applyAlignment="true" applyProtection="true">
      <alignment horizontal="center" vertical="center" textRotation="0" wrapText="true" indent="0" shrinkToFit="false"/>
      <protection locked="false" hidden="true"/>
    </xf>
    <xf numFmtId="167" fontId="48" fillId="4" borderId="2" xfId="21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7" fontId="48" fillId="4" borderId="38" xfId="21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45" fillId="4" borderId="0" xfId="21" applyFont="true" applyBorder="false" applyAlignment="true" applyProtection="true">
      <alignment horizontal="left" vertical="center" textRotation="0" wrapText="false" indent="0" shrinkToFit="false"/>
      <protection locked="true" hidden="true"/>
    </xf>
    <xf numFmtId="164" fontId="5" fillId="4" borderId="0" xfId="21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51" fillId="0" borderId="0" xfId="21" applyFont="true" applyBorder="true" applyAlignment="true" applyProtection="true">
      <alignment horizontal="left" vertical="top" textRotation="0" wrapText="true" indent="0" shrinkToFit="false"/>
      <protection locked="true" hidden="true"/>
    </xf>
    <xf numFmtId="164" fontId="1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5" fillId="0" borderId="12" xfId="21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5" fillId="0" borderId="38" xfId="21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44" fillId="13" borderId="1" xfId="21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7" fontId="44" fillId="13" borderId="1" xfId="21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4" fillId="0" borderId="38" xfId="21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44" fillId="0" borderId="0" xfId="21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4" fillId="0" borderId="0" xfId="21" applyFont="true" applyBorder="false" applyAlignment="true" applyProtection="true">
      <alignment horizontal="general" vertical="top" textRotation="0" wrapText="false" indent="0" shrinkToFit="false"/>
      <protection locked="true" hidden="true"/>
    </xf>
    <xf numFmtId="167" fontId="44" fillId="12" borderId="2" xfId="21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49" fillId="0" borderId="12" xfId="21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49" fillId="0" borderId="38" xfId="21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49" fillId="0" borderId="1" xfId="21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49" fillId="0" borderId="1" xfId="21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7" fontId="5" fillId="12" borderId="2" xfId="21" applyFont="true" applyBorder="true" applyAlignment="true" applyProtection="true">
      <alignment horizontal="left" vertical="center" textRotation="0" wrapText="true" indent="1" shrinkToFit="false"/>
      <protection locked="true" hidden="true"/>
    </xf>
    <xf numFmtId="167" fontId="5" fillId="12" borderId="2" xfId="21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7" fontId="48" fillId="12" borderId="2" xfId="21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52" fillId="0" borderId="1" xfId="21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7" fontId="52" fillId="0" borderId="1" xfId="21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53" fillId="4" borderId="1" xfId="21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70" fontId="54" fillId="4" borderId="2" xfId="21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70" fontId="54" fillId="4" borderId="2" xfId="21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5" fillId="0" borderId="0" xfId="21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56" fillId="0" borderId="39" xfId="21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4" fillId="0" borderId="0" xfId="21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0" xfId="21" applyFont="true" applyBorder="false" applyAlignment="true" applyProtection="true">
      <alignment horizontal="general" vertical="bottom" textRotation="0" wrapText="true" indent="0" shrinkToFit="false"/>
      <protection locked="true" hidden="true"/>
    </xf>
    <xf numFmtId="164" fontId="2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53" fillId="0" borderId="24" xfId="21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57" fillId="0" borderId="24" xfId="21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8" fontId="58" fillId="14" borderId="16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4" fontId="21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53" fillId="0" borderId="0" xfId="21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57" fillId="0" borderId="0" xfId="21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8" fontId="57" fillId="0" borderId="40" xfId="21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4" fontId="21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53" fillId="0" borderId="10" xfId="21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57" fillId="0" borderId="10" xfId="21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8" fontId="57" fillId="0" borderId="18" xfId="21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true"/>
    </xf>
    <xf numFmtId="164" fontId="53" fillId="0" borderId="0" xfId="21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7" fontId="5" fillId="2" borderId="0" xfId="21" applyFont="true" applyBorder="true" applyAlignment="true" applyProtection="true">
      <alignment horizontal="center" vertical="center" textRotation="0" wrapText="true" indent="0" shrinkToFit="false"/>
      <protection locked="false" hidden="true"/>
    </xf>
    <xf numFmtId="164" fontId="56" fillId="0" borderId="0" xfId="21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57" fillId="0" borderId="14" xfId="21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57" fillId="0" borderId="14" xfId="21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57" fillId="0" borderId="16" xfId="21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57" fillId="0" borderId="24" xfId="21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57" fillId="0" borderId="30" xfId="21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57" fillId="0" borderId="2" xfId="21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53" fillId="0" borderId="1" xfId="21" applyFont="true" applyBorder="true" applyAlignment="true" applyProtection="true">
      <alignment horizontal="left" vertical="center" textRotation="0" wrapText="true" indent="0" shrinkToFit="false"/>
      <protection locked="true" hidden="true"/>
    </xf>
    <xf numFmtId="164" fontId="53" fillId="0" borderId="1" xfId="21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56" fillId="0" borderId="0" xfId="21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64" fontId="53" fillId="0" borderId="0" xfId="21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64" fontId="53" fillId="0" borderId="0" xfId="21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53" fillId="0" borderId="39" xfId="21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53" fillId="0" borderId="0" xfId="21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6" fontId="53" fillId="0" borderId="1" xfId="21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4" fontId="57" fillId="0" borderId="0" xfId="21" applyFont="true" applyBorder="false" applyAlignment="true" applyProtection="true">
      <alignment horizontal="left" vertical="center" textRotation="0" wrapText="false" indent="0" shrinkToFit="false"/>
      <protection locked="true" hidden="true"/>
    </xf>
    <xf numFmtId="164" fontId="57" fillId="0" borderId="0" xfId="21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57" fillId="0" borderId="0" xfId="21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53" fillId="0" borderId="41" xfId="21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5" fillId="0" borderId="0" xfId="21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6" fontId="53" fillId="0" borderId="1" xfId="21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56" fillId="0" borderId="12" xfId="21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55" fillId="0" borderId="39" xfId="21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55" fillId="0" borderId="39" xfId="21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59" fillId="0" borderId="0" xfId="21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59" fillId="0" borderId="0" xfId="21" applyFont="true" applyBorder="true" applyAlignment="true" applyProtection="true">
      <alignment horizontal="left" vertical="center" textRotation="0" wrapText="true" indent="0" shrinkToFit="false"/>
      <protection locked="true" hidden="true"/>
    </xf>
    <xf numFmtId="164" fontId="4" fillId="0" borderId="0" xfId="21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76" fontId="59" fillId="4" borderId="2" xfId="21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56" fillId="0" borderId="42" xfId="21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56" fillId="0" borderId="0" xfId="21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0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14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0" fillId="6" borderId="2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6" borderId="2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6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9" fillId="4" borderId="5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19" fillId="4" borderId="0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61" fillId="0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1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2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2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15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15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2" fillId="15" borderId="2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62" fillId="15" borderId="17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7" fontId="5" fillId="0" borderId="2" xfId="21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72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4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2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63" fillId="4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63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63" fillId="0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0" borderId="28" xfId="0" applyFont="true" applyBorder="true" applyAlignment="true" applyProtection="true">
      <alignment horizontal="right" vertical="bottom" textRotation="0" wrapText="true" indent="0" shrinkToFit="false"/>
      <protection locked="true" hidden="true"/>
    </xf>
    <xf numFmtId="167" fontId="5" fillId="2" borderId="2" xfId="21" applyFont="true" applyBorder="true" applyAlignment="true" applyProtection="true">
      <alignment horizontal="center" vertical="center" textRotation="0" wrapText="true" indent="0" shrinkToFit="false"/>
      <protection locked="false" hidden="true"/>
    </xf>
    <xf numFmtId="164" fontId="0" fillId="0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2" fontId="5" fillId="2" borderId="2" xfId="21" applyFont="true" applyBorder="true" applyAlignment="true" applyProtection="true">
      <alignment horizontal="center" vertical="center" textRotation="0" wrapText="true" indent="0" shrinkToFit="false"/>
      <protection locked="false" hidden="true"/>
    </xf>
    <xf numFmtId="164" fontId="0" fillId="0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1" fillId="0" borderId="2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1" fillId="0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1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8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2" fillId="15" borderId="8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2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1" xfId="21" applyFont="true" applyBorder="true" applyAlignment="true" applyProtection="true">
      <alignment horizontal="center" vertical="center" textRotation="0" wrapText="true" indent="0" shrinkToFit="false"/>
      <protection locked="false" hidden="tru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63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0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5" fillId="2" borderId="2" xfId="21" applyFont="true" applyBorder="true" applyAlignment="true" applyProtection="true">
      <alignment horizontal="center" vertical="center" textRotation="0" wrapText="true" indent="0" shrinkToFit="false"/>
      <protection locked="false" hidden="true"/>
    </xf>
    <xf numFmtId="164" fontId="21" fillId="0" borderId="2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5" fillId="2" borderId="2" xfId="21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0" fillId="0" borderId="2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4" fillId="3" borderId="2" xfId="21" applyFont="true" applyBorder="true" applyAlignment="true" applyProtection="true">
      <alignment horizontal="center" vertical="center" textRotation="0" wrapText="true" indent="0" shrinkToFit="false"/>
      <protection locked="false" hidden="true"/>
    </xf>
    <xf numFmtId="164" fontId="0" fillId="0" borderId="28" xfId="0" applyFont="false" applyBorder="true" applyAlignment="true" applyProtection="true">
      <alignment horizontal="general" vertical="center" textRotation="0" wrapText="true" indent="0" shrinkToFit="false"/>
      <protection locked="true" hidden="true"/>
    </xf>
    <xf numFmtId="164" fontId="0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true"/>
    </xf>
    <xf numFmtId="164" fontId="0" fillId="0" borderId="40" xfId="0" applyFont="false" applyBorder="true" applyAlignment="true" applyProtection="true">
      <alignment horizontal="general" vertical="center" textRotation="0" wrapText="true" indent="0" shrinkToFit="false"/>
      <protection locked="true" hidden="true"/>
    </xf>
    <xf numFmtId="164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3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61" fillId="0" borderId="8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11" fillId="0" borderId="28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62" fillId="0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5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62" fillId="15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0" borderId="28" xfId="0" applyFont="true" applyBorder="true" applyAlignment="true" applyProtection="true">
      <alignment horizontal="general" vertical="center" textRotation="0" wrapText="true" indent="0" shrinkToFit="false"/>
      <protection locked="true" hidden="true"/>
    </xf>
    <xf numFmtId="164" fontId="2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true"/>
    </xf>
    <xf numFmtId="164" fontId="20" fillId="0" borderId="40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20" fillId="0" borderId="28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9" fontId="5" fillId="0" borderId="0" xfId="21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9" fontId="5" fillId="0" borderId="40" xfId="21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20" fillId="0" borderId="30" xfId="0" applyFont="true" applyBorder="true" applyAlignment="true" applyProtection="true">
      <alignment horizontal="right" vertical="center" textRotation="0" wrapText="true" indent="0" shrinkToFit="false"/>
      <protection locked="true" hidden="true"/>
    </xf>
    <xf numFmtId="169" fontId="5" fillId="0" borderId="10" xfId="21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9" fontId="5" fillId="0" borderId="18" xfId="21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6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1" fillId="0" borderId="8" xfId="0" applyFont="true" applyBorder="true" applyAlignment="true" applyProtection="true">
      <alignment horizontal="left" vertical="center" textRotation="0" wrapText="true" indent="0" shrinkToFit="false"/>
      <protection locked="true" hidden="true"/>
    </xf>
    <xf numFmtId="167" fontId="0" fillId="0" borderId="2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0" borderId="40" xfId="21" applyFont="true" applyBorder="true" applyAlignment="true" applyProtection="true">
      <alignment horizontal="center" vertical="bottom" textRotation="0" wrapText="false" indent="0" shrinkToFit="false"/>
      <protection locked="true" hidden="tru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igliaia (0)_117-96" xfId="20"/>
    <cellStyle name="Normale_117-96" xfId="21"/>
    <cellStyle name="Normale_COSCOS1" xfId="22"/>
    <cellStyle name="Valuta (0)_117-96" xfId="23"/>
  </cellStyles>
  <dxfs count="2">
    <dxf>
      <font>
        <name val="Arial"/>
        <charset val="1"/>
        <family val="0"/>
        <b val="1"/>
        <color rgb="FFFFFFFF"/>
      </font>
      <fill>
        <patternFill>
          <bgColor rgb="FFCC0000"/>
        </patternFill>
      </fill>
    </dxf>
    <dxf>
      <font>
        <name val="Arial"/>
        <charset val="1"/>
        <family val="0"/>
        <color rgb="FFCC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8000"/>
      <rgbColor rgb="FF000080"/>
      <rgbColor rgb="FF808000"/>
      <rgbColor rgb="FF800080"/>
      <rgbColor rgb="FF008080"/>
      <rgbColor rgb="FFDEB887"/>
      <rgbColor rgb="FF808080"/>
      <rgbColor rgb="FF9999FF"/>
      <rgbColor rgb="FF993366"/>
      <rgbColor rgb="FFFDF5D2"/>
      <rgbColor rgb="FFE0FFFF"/>
      <rgbColor rgb="FF660066"/>
      <rgbColor rgb="FFDB7093"/>
      <rgbColor rgb="FF0066CC"/>
      <rgbColor rgb="FFD6E2E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DEAE6"/>
      <rgbColor rgb="FFEEEEEE"/>
      <rgbColor rgb="FFFFFF99"/>
      <rgbColor rgb="FFEBE0E4"/>
      <rgbColor rgb="FFFFB6C1"/>
      <rgbColor rgb="FFFDF5E6"/>
      <rgbColor rgb="FFFFCC99"/>
      <rgbColor rgb="FF3366FF"/>
      <rgbColor rgb="FF33CCCC"/>
      <rgbColor rgb="FF98FB98"/>
      <rgbColor rgb="FFFFD7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040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1.wmf"/><Relationship Id="rId3" Type="http://schemas.openxmlformats.org/officeDocument/2006/relationships/image" Target="../media/image2.wmf"/><Relationship Id="rId4" Type="http://schemas.openxmlformats.org/officeDocument/2006/relationships/image" Target="../media/image3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10</xdr:row>
      <xdr:rowOff>0</xdr:rowOff>
    </xdr:from>
    <xdr:to>
      <xdr:col>8</xdr:col>
      <xdr:colOff>877680</xdr:colOff>
      <xdr:row>18</xdr:row>
      <xdr:rowOff>7560</xdr:rowOff>
    </xdr:to>
    <xdr:pic>
      <xdr:nvPicPr>
        <xdr:cNvPr id="0" name="Immagine 1" descr=""/>
        <xdr:cNvPicPr/>
      </xdr:nvPicPr>
      <xdr:blipFill>
        <a:blip r:embed="rId1"/>
        <a:srcRect l="735" t="21540" r="1480" b="16726"/>
        <a:stretch/>
      </xdr:blipFill>
      <xdr:spPr>
        <a:xfrm>
          <a:off x="252720" y="3293280"/>
          <a:ext cx="7051680" cy="1853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0</xdr:colOff>
      <xdr:row>8</xdr:row>
      <xdr:rowOff>347040</xdr:rowOff>
    </xdr:from>
    <xdr:to>
      <xdr:col>8</xdr:col>
      <xdr:colOff>728280</xdr:colOff>
      <xdr:row>10</xdr:row>
      <xdr:rowOff>92160</xdr:rowOff>
    </xdr:to>
    <xdr:pic>
      <xdr:nvPicPr>
        <xdr:cNvPr id="1" name="Immagine 2" descr=""/>
        <xdr:cNvPicPr/>
      </xdr:nvPicPr>
      <xdr:blipFill>
        <a:blip r:embed="rId2"/>
        <a:srcRect l="2679" t="3716" r="1363" b="79992"/>
        <a:stretch/>
      </xdr:blipFill>
      <xdr:spPr>
        <a:xfrm>
          <a:off x="252720" y="2811960"/>
          <a:ext cx="6902280" cy="573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4</xdr:col>
      <xdr:colOff>827640</xdr:colOff>
      <xdr:row>23</xdr:row>
      <xdr:rowOff>158400</xdr:rowOff>
    </xdr:to>
    <xdr:pic>
      <xdr:nvPicPr>
        <xdr:cNvPr id="2" name="Immagine 3" descr=""/>
        <xdr:cNvPicPr/>
      </xdr:nvPicPr>
      <xdr:blipFill>
        <a:blip r:embed="rId3"/>
        <a:srcRect l="0" t="9923" r="745" b="20508"/>
        <a:stretch/>
      </xdr:blipFill>
      <xdr:spPr>
        <a:xfrm>
          <a:off x="252720" y="5139000"/>
          <a:ext cx="3473640" cy="869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396000</xdr:colOff>
      <xdr:row>3</xdr:row>
      <xdr:rowOff>0</xdr:rowOff>
    </xdr:from>
    <xdr:to>
      <xdr:col>3</xdr:col>
      <xdr:colOff>550080</xdr:colOff>
      <xdr:row>3</xdr:row>
      <xdr:rowOff>1032120</xdr:rowOff>
    </xdr:to>
    <xdr:pic>
      <xdr:nvPicPr>
        <xdr:cNvPr id="3" name="Immagine 4" descr=""/>
        <xdr:cNvPicPr/>
      </xdr:nvPicPr>
      <xdr:blipFill>
        <a:blip r:embed="rId4"/>
        <a:stretch/>
      </xdr:blipFill>
      <xdr:spPr>
        <a:xfrm>
          <a:off x="1530720" y="487800"/>
          <a:ext cx="1036080" cy="103212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B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0" activeCellId="0" sqref="A10"/>
    </sheetView>
  </sheetViews>
  <sheetFormatPr defaultColWidth="11.53515625" defaultRowHeight="12.8" zeroHeight="false" outlineLevelRow="0" outlineLevelCol="0"/>
  <sheetData>
    <row r="5" customFormat="false" ht="12.8" hidden="false" customHeight="false" outlineLevel="0" collapsed="false">
      <c r="A5" s="1"/>
      <c r="B5" s="2" t="s">
        <v>0</v>
      </c>
    </row>
    <row r="6" customFormat="false" ht="12.8" hidden="false" customHeight="false" outlineLevel="0" collapsed="false">
      <c r="A6" s="3"/>
      <c r="B6" s="2" t="s">
        <v>1</v>
      </c>
    </row>
    <row r="7" customFormat="false" ht="12.8" hidden="false" customHeight="false" outlineLevel="0" collapsed="false">
      <c r="A7" s="4"/>
      <c r="B7" s="2" t="s">
        <v>2</v>
      </c>
    </row>
    <row r="9" customFormat="false" ht="12.8" hidden="false" customHeight="false" outlineLevel="0" collapsed="false">
      <c r="A9" s="2" t="s">
        <v>3</v>
      </c>
    </row>
    <row r="10" customFormat="false" ht="12.8" hidden="false" customHeight="false" outlineLevel="0" collapsed="false">
      <c r="A10" s="2" t="s">
        <v>4</v>
      </c>
    </row>
    <row r="11" customFormat="false" ht="12.8" hidden="false" customHeight="false" outlineLevel="0" collapsed="false">
      <c r="A11" s="2" t="s">
        <v>5</v>
      </c>
    </row>
  </sheetData>
  <dataValidations count="1">
    <dataValidation allowBlank="true" errorStyle="stop" operator="equal" showDropDown="false" showErrorMessage="true" showInputMessage="false" sqref="A6:A7" type="list">
      <formula1>Riepilogo!$O$14:$O$15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Roman,Normale"&amp;12&amp;A</oddHeader>
    <oddFooter>&amp;C&amp;"Times New Roman,Normale"&amp;12Pagina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FD18"/>
  <sheetViews>
    <sheetView showFormulas="false" showGridLines="true" showRowColHeaders="true" showZeros="true" rightToLeft="false" tabSelected="false" showOutlineSymbols="true" defaultGridColor="true" view="normal" topLeftCell="A4" colorId="64" zoomScale="120" zoomScaleNormal="120" zoomScalePageLayoutView="100" workbookViewId="0">
      <selection pane="topLeft" activeCell="F5" activeCellId="0" sqref="F5"/>
    </sheetView>
  </sheetViews>
  <sheetFormatPr defaultColWidth="11.53515625" defaultRowHeight="12.8" zeroHeight="false" outlineLevelRow="0" outlineLevelCol="0"/>
  <cols>
    <col collapsed="false" customWidth="true" hidden="false" outlineLevel="0" max="1" min="1" style="2" width="23.22"/>
    <col collapsed="false" customWidth="true" hidden="false" outlineLevel="0" max="2" min="2" style="2" width="20.16"/>
    <col collapsed="false" customWidth="true" hidden="false" outlineLevel="0" max="3" min="3" style="2" width="21"/>
    <col collapsed="false" customWidth="true" hidden="false" outlineLevel="0" max="4" min="4" style="2" width="13.56"/>
    <col collapsed="false" customWidth="true" hidden="false" outlineLevel="0" max="5" min="5" style="2" width="16.66"/>
    <col collapsed="false" customWidth="true" hidden="false" outlineLevel="0" max="6" min="6" style="2" width="14.71"/>
    <col collapsed="false" customWidth="true" hidden="false" outlineLevel="0" max="7" min="7" style="2" width="20.28"/>
    <col collapsed="false" customWidth="true" hidden="false" outlineLevel="0" max="8" min="8" style="2" width="25.51"/>
    <col collapsed="false" customWidth="true" hidden="false" outlineLevel="0" max="9" min="9" style="2" width="12.28"/>
  </cols>
  <sheetData>
    <row r="1" s="357" customFormat="true" ht="17.35" hidden="false" customHeight="false" outlineLevel="0" collapsed="false">
      <c r="A1" s="332" t="s">
        <v>280</v>
      </c>
      <c r="B1" s="332"/>
      <c r="C1" s="332"/>
      <c r="D1" s="333"/>
      <c r="E1" s="354"/>
      <c r="F1" s="355"/>
      <c r="G1" s="356"/>
    </row>
    <row r="2" customFormat="false" ht="15" hidden="false" customHeight="false" outlineLevel="0" collapsed="false">
      <c r="A2" s="334" t="s">
        <v>281</v>
      </c>
      <c r="B2" s="335"/>
      <c r="C2" s="358"/>
      <c r="D2" s="335"/>
      <c r="E2" s="358"/>
      <c r="F2" s="335"/>
      <c r="G2" s="335"/>
    </row>
    <row r="3" customFormat="false" ht="26.7" hidden="false" customHeight="false" outlineLevel="0" collapsed="false">
      <c r="A3" s="336"/>
      <c r="B3" s="337" t="s">
        <v>271</v>
      </c>
      <c r="C3" s="359" t="s">
        <v>282</v>
      </c>
      <c r="D3" s="337"/>
      <c r="E3" s="359" t="s">
        <v>283</v>
      </c>
      <c r="F3" s="337" t="s">
        <v>284</v>
      </c>
      <c r="G3" s="337" t="s">
        <v>272</v>
      </c>
    </row>
    <row r="4" customFormat="false" ht="26.7" hidden="false" customHeight="false" outlineLevel="0" collapsed="false">
      <c r="A4" s="338" t="s">
        <v>273</v>
      </c>
      <c r="B4" s="339" t="s">
        <v>274</v>
      </c>
      <c r="C4" s="339" t="s">
        <v>285</v>
      </c>
      <c r="D4" s="339" t="s">
        <v>286</v>
      </c>
      <c r="E4" s="339" t="s">
        <v>287</v>
      </c>
      <c r="F4" s="339" t="s">
        <v>288</v>
      </c>
      <c r="G4" s="339" t="s">
        <v>289</v>
      </c>
    </row>
    <row r="5" customFormat="false" ht="12.8" hidden="false" customHeight="false" outlineLevel="0" collapsed="false">
      <c r="A5" s="360" t="n">
        <f aca="false">IF(B15="",0,HLOOKUP(B15,B16:E17,2,FALSE()))</f>
        <v>0</v>
      </c>
      <c r="B5" s="341" t="n">
        <f aca="false">(B8+B9)/2</f>
        <v>0</v>
      </c>
      <c r="C5" s="361" t="n">
        <f aca="false">B11</f>
        <v>0</v>
      </c>
      <c r="D5" s="341" t="n">
        <f aca="false">C5*D8</f>
        <v>0</v>
      </c>
      <c r="E5" s="342" t="n">
        <f aca="false">D9</f>
        <v>0</v>
      </c>
      <c r="F5" s="362"/>
      <c r="G5" s="341" t="n">
        <f aca="false">(B5-(C5+D5))*E5*F5</f>
        <v>0</v>
      </c>
    </row>
    <row r="6" customFormat="false" ht="12.8" hidden="false" customHeight="false" outlineLevel="0" collapsed="false">
      <c r="A6" s="343"/>
      <c r="B6" s="343"/>
      <c r="C6" s="363"/>
      <c r="D6" s="343"/>
      <c r="E6" s="343"/>
      <c r="F6" s="343"/>
      <c r="G6" s="343"/>
    </row>
    <row r="7" customFormat="false" ht="12.8" hidden="false" customHeight="false" outlineLevel="0" collapsed="false">
      <c r="A7" s="345"/>
      <c r="B7" s="5"/>
      <c r="C7" s="364"/>
      <c r="D7" s="5"/>
      <c r="E7" s="5"/>
      <c r="F7" s="365" t="s">
        <v>18</v>
      </c>
      <c r="G7" s="347" t="n">
        <f aca="false">A5*G5</f>
        <v>0</v>
      </c>
    </row>
    <row r="8" customFormat="false" ht="12.8" hidden="false" customHeight="false" outlineLevel="0" collapsed="false">
      <c r="A8" s="366" t="s">
        <v>290</v>
      </c>
      <c r="B8" s="352"/>
      <c r="C8" s="367" t="s">
        <v>291</v>
      </c>
      <c r="D8" s="368"/>
      <c r="E8" s="369" t="s">
        <v>292</v>
      </c>
      <c r="F8" s="185"/>
      <c r="G8" s="370"/>
    </row>
    <row r="9" customFormat="false" ht="12.8" hidden="false" customHeight="false" outlineLevel="0" collapsed="false">
      <c r="A9" s="371" t="s">
        <v>293</v>
      </c>
      <c r="B9" s="352"/>
      <c r="C9" s="364" t="s">
        <v>294</v>
      </c>
      <c r="D9" s="368"/>
      <c r="E9" s="372" t="s">
        <v>295</v>
      </c>
      <c r="F9" s="5"/>
      <c r="G9" s="344"/>
    </row>
    <row r="10" customFormat="false" ht="12.8" hidden="false" customHeight="false" outlineLevel="0" collapsed="false">
      <c r="A10" s="345"/>
      <c r="B10" s="5"/>
      <c r="C10" s="364"/>
      <c r="D10" s="5"/>
      <c r="E10" s="372"/>
      <c r="F10" s="5"/>
      <c r="G10" s="344"/>
    </row>
    <row r="11" customFormat="false" ht="12.8" hidden="false" customHeight="false" outlineLevel="0" collapsed="false">
      <c r="A11" s="371" t="s">
        <v>296</v>
      </c>
      <c r="B11" s="373"/>
      <c r="C11" s="364"/>
      <c r="D11" s="5"/>
      <c r="E11" s="5"/>
      <c r="F11" s="5"/>
      <c r="G11" s="344"/>
    </row>
    <row r="12" customFormat="false" ht="12.8" hidden="false" customHeight="false" outlineLevel="0" collapsed="false">
      <c r="A12" s="371" t="s">
        <v>297</v>
      </c>
      <c r="B12" s="350"/>
      <c r="C12" s="364"/>
      <c r="D12" s="5"/>
      <c r="E12" s="5"/>
      <c r="F12" s="5" t="s">
        <v>298</v>
      </c>
      <c r="G12" s="344"/>
    </row>
    <row r="13" customFormat="false" ht="12.8" hidden="false" customHeight="false" outlineLevel="0" collapsed="false">
      <c r="A13" s="345"/>
      <c r="B13" s="5"/>
      <c r="C13" s="364"/>
      <c r="D13" s="5"/>
      <c r="E13" s="5"/>
      <c r="F13" s="5"/>
      <c r="G13" s="344"/>
    </row>
    <row r="14" customFormat="false" ht="12.8" hidden="false" customHeight="false" outlineLevel="0" collapsed="false">
      <c r="A14" s="345" t="s">
        <v>299</v>
      </c>
      <c r="B14" s="5"/>
      <c r="C14" s="364"/>
      <c r="D14" s="5"/>
      <c r="E14" s="5"/>
      <c r="F14" s="5"/>
      <c r="G14" s="344"/>
    </row>
    <row r="15" customFormat="false" ht="12.8" hidden="false" customHeight="true" outlineLevel="0" collapsed="false">
      <c r="A15" s="374" t="s">
        <v>300</v>
      </c>
      <c r="B15" s="375" t="s">
        <v>301</v>
      </c>
      <c r="C15" s="375"/>
      <c r="D15" s="5"/>
      <c r="E15" s="5"/>
      <c r="F15" s="5"/>
      <c r="G15" s="344"/>
    </row>
    <row r="16" s="379" customFormat="true" ht="23.6" hidden="false" customHeight="false" outlineLevel="0" collapsed="false">
      <c r="A16" s="376"/>
      <c r="B16" s="377" t="s">
        <v>302</v>
      </c>
      <c r="C16" s="377" t="s">
        <v>303</v>
      </c>
      <c r="D16" s="377" t="s">
        <v>304</v>
      </c>
      <c r="E16" s="377" t="s">
        <v>301</v>
      </c>
      <c r="F16" s="377"/>
      <c r="G16" s="378"/>
      <c r="H16" s="2"/>
      <c r="XFD16" s="2"/>
    </row>
    <row r="17" customFormat="false" ht="12.8" hidden="false" customHeight="false" outlineLevel="0" collapsed="false">
      <c r="A17" s="371" t="s">
        <v>305</v>
      </c>
      <c r="B17" s="194" t="n">
        <f aca="false">B12/50*18</f>
        <v>0</v>
      </c>
      <c r="C17" s="194" t="n">
        <f aca="false">B12</f>
        <v>0</v>
      </c>
      <c r="D17" s="194" t="n">
        <f aca="false">B12*0.2</f>
        <v>0</v>
      </c>
      <c r="E17" s="194" t="n">
        <f aca="false">B12/50*35</f>
        <v>0</v>
      </c>
      <c r="F17" s="5"/>
      <c r="G17" s="344"/>
    </row>
    <row r="18" customFormat="false" ht="12.8" hidden="false" customHeight="false" outlineLevel="0" collapsed="false">
      <c r="A18" s="380" t="s">
        <v>306</v>
      </c>
      <c r="B18" s="350"/>
      <c r="C18" s="192"/>
      <c r="D18" s="192"/>
      <c r="E18" s="192"/>
      <c r="F18" s="192"/>
      <c r="G18" s="174"/>
    </row>
  </sheetData>
  <mergeCells count="2">
    <mergeCell ref="A1:C1"/>
    <mergeCell ref="B15:C15"/>
  </mergeCells>
  <dataValidations count="2">
    <dataValidation allowBlank="true" errorStyle="stop" operator="between" showDropDown="false" showErrorMessage="true" showInputMessage="false" sqref="D8:D9" type="decimal">
      <formula1>0.15</formula1>
      <formula2>0.3</formula2>
    </dataValidation>
    <dataValidation allowBlank="true" errorStyle="stop" operator="equal" showDropDown="false" showErrorMessage="true" showInputMessage="false" sqref="B15" type="list">
      <formula1>'Monet. SERVIZI'!$B$16:$E$16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Roman,Normale"&amp;12&amp;A</oddHeader>
    <oddFooter>&amp;C&amp;"Times New Roman,Normale"&amp;12Pagina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FD17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G27" activeCellId="0" sqref="G27"/>
    </sheetView>
  </sheetViews>
  <sheetFormatPr defaultColWidth="11.53515625" defaultRowHeight="12.8" zeroHeight="false" outlineLevelRow="0" outlineLevelCol="0"/>
  <cols>
    <col collapsed="false" customWidth="true" hidden="false" outlineLevel="0" max="1" min="1" style="2" width="30.96"/>
    <col collapsed="false" customWidth="true" hidden="false" outlineLevel="0" max="2" min="2" style="2" width="23.09"/>
    <col collapsed="false" customWidth="true" hidden="false" outlineLevel="0" max="3" min="3" style="2" width="24.36"/>
  </cols>
  <sheetData>
    <row r="1" s="357" customFormat="true" ht="17.35" hidden="false" customHeight="false" outlineLevel="0" collapsed="false">
      <c r="A1" s="381" t="s">
        <v>307</v>
      </c>
      <c r="B1" s="381"/>
      <c r="C1" s="381"/>
      <c r="XEY1" s="2"/>
      <c r="XEZ1" s="2"/>
      <c r="XFA1" s="2"/>
      <c r="XFB1" s="2"/>
      <c r="XFC1" s="2"/>
      <c r="XFD1" s="2"/>
    </row>
    <row r="2" customFormat="false" ht="15" hidden="false" customHeight="false" outlineLevel="0" collapsed="false">
      <c r="A2" s="382"/>
      <c r="B2" s="383"/>
      <c r="C2" s="383"/>
    </row>
    <row r="3" customFormat="false" ht="13.8" hidden="false" customHeight="false" outlineLevel="0" collapsed="false">
      <c r="A3" s="384"/>
      <c r="B3" s="385"/>
      <c r="C3" s="385" t="s">
        <v>272</v>
      </c>
    </row>
    <row r="4" customFormat="false" ht="13.8" hidden="false" customHeight="false" outlineLevel="0" collapsed="false">
      <c r="A4" s="338" t="s">
        <v>273</v>
      </c>
      <c r="B4" s="339" t="s">
        <v>275</v>
      </c>
      <c r="C4" s="339" t="s">
        <v>308</v>
      </c>
    </row>
    <row r="5" customFormat="false" ht="12.8" hidden="false" customHeight="false" outlineLevel="0" collapsed="false">
      <c r="A5" s="360" t="n">
        <f aca="false">IF(B12="",0,B10)</f>
        <v>0</v>
      </c>
      <c r="B5" s="342" t="n">
        <f aca="false">IF(B12="",IF(B13="",0,IF(B12=A15,HLOOKUP(B13,B14:C16,2,0),HLOOKUP(B13,B14:C16,3,0))),IF(B12=A15,HLOOKUP(B13,B14:C16,2,0),HLOOKUP(B13,B14:C16,3,0)))</f>
        <v>0</v>
      </c>
      <c r="C5" s="341" t="n">
        <f aca="false">B9*B5</f>
        <v>0</v>
      </c>
    </row>
    <row r="6" customFormat="false" ht="12.8" hidden="false" customHeight="false" outlineLevel="0" collapsed="false">
      <c r="A6" s="343"/>
      <c r="B6" s="343"/>
      <c r="C6" s="344"/>
    </row>
    <row r="7" customFormat="false" ht="12.8" hidden="false" customHeight="false" outlineLevel="0" collapsed="false">
      <c r="A7" s="345"/>
      <c r="B7" s="346" t="s">
        <v>18</v>
      </c>
      <c r="C7" s="347" t="n">
        <f aca="false">C5*A5</f>
        <v>0</v>
      </c>
    </row>
    <row r="8" customFormat="false" ht="12.8" hidden="false" customHeight="false" outlineLevel="0" collapsed="false">
      <c r="A8" s="345"/>
      <c r="B8" s="5"/>
      <c r="C8" s="344"/>
    </row>
    <row r="9" customFormat="false" ht="12.8" hidden="false" customHeight="false" outlineLevel="0" collapsed="false">
      <c r="A9" s="371" t="s">
        <v>309</v>
      </c>
      <c r="B9" s="194" t="n">
        <v>80</v>
      </c>
      <c r="C9" s="344"/>
    </row>
    <row r="10" customFormat="false" ht="23.6" hidden="false" customHeight="false" outlineLevel="0" collapsed="false">
      <c r="A10" s="349" t="s">
        <v>310</v>
      </c>
      <c r="B10" s="350"/>
      <c r="C10" s="344"/>
    </row>
    <row r="11" customFormat="false" ht="12.8" hidden="false" customHeight="false" outlineLevel="0" collapsed="false">
      <c r="A11" s="371"/>
      <c r="B11" s="5"/>
      <c r="C11" s="344"/>
    </row>
    <row r="12" customFormat="false" ht="12.8" hidden="false" customHeight="false" outlineLevel="0" collapsed="false">
      <c r="A12" s="371" t="s">
        <v>311</v>
      </c>
      <c r="B12" s="375"/>
      <c r="C12" s="375"/>
    </row>
    <row r="13" customFormat="false" ht="12.8" hidden="false" customHeight="false" outlineLevel="0" collapsed="false">
      <c r="A13" s="371" t="s">
        <v>300</v>
      </c>
      <c r="B13" s="375"/>
      <c r="C13" s="375"/>
    </row>
    <row r="14" customFormat="false" ht="22.35" hidden="false" customHeight="false" outlineLevel="0" collapsed="false">
      <c r="A14" s="386"/>
      <c r="B14" s="387" t="s">
        <v>302</v>
      </c>
      <c r="C14" s="388" t="s">
        <v>303</v>
      </c>
    </row>
    <row r="15" customFormat="false" ht="12.8" hidden="false" customHeight="false" outlineLevel="0" collapsed="false">
      <c r="A15" s="389" t="s">
        <v>312</v>
      </c>
      <c r="B15" s="390" t="n">
        <v>0.8</v>
      </c>
      <c r="C15" s="391" t="n">
        <v>1</v>
      </c>
    </row>
    <row r="16" customFormat="false" ht="12.8" hidden="false" customHeight="false" outlineLevel="0" collapsed="false">
      <c r="A16" s="392" t="s">
        <v>313</v>
      </c>
      <c r="B16" s="393" t="n">
        <v>0.6</v>
      </c>
      <c r="C16" s="394" t="n">
        <v>0.8</v>
      </c>
    </row>
    <row r="17" customFormat="false" ht="13.8" hidden="false" customHeight="false" outlineLevel="0" collapsed="false">
      <c r="A17" s="395"/>
      <c r="B17" s="395"/>
    </row>
  </sheetData>
  <sheetProtection sheet="true" password="97b0" objects="true" scenarios="true" selectLockedCells="true"/>
  <mergeCells count="3">
    <mergeCell ref="A1:C1"/>
    <mergeCell ref="B12:C12"/>
    <mergeCell ref="B13:C13"/>
  </mergeCells>
  <dataValidations count="2">
    <dataValidation allowBlank="true" errorStyle="stop" operator="equal" showDropDown="false" showErrorMessage="true" showInputMessage="false" sqref="B12" type="list">
      <formula1>'Monet. OBBIETTIVI'!$A$15:$A$16</formula1>
      <formula2>0</formula2>
    </dataValidation>
    <dataValidation allowBlank="true" errorStyle="stop" operator="equal" showDropDown="false" showErrorMessage="true" showInputMessage="false" sqref="B13" type="list">
      <formula1>'Monet. OBBIETTIVI'!$B$14:$C$14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Roman,Normale"&amp;12&amp;A</oddHeader>
    <oddFooter>&amp;C&amp;"Times New Roman,Normale"&amp;12Pagina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2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A1" activeCellId="0" sqref="A1"/>
    </sheetView>
  </sheetViews>
  <sheetFormatPr defaultColWidth="11.53515625" defaultRowHeight="12.8" zeroHeight="false" outlineLevelRow="0" outlineLevelCol="0"/>
  <cols>
    <col collapsed="false" customWidth="true" hidden="false" outlineLevel="0" max="1" min="1" style="2" width="28.52"/>
    <col collapsed="false" customWidth="true" hidden="false" outlineLevel="0" max="2" min="2" style="2" width="23.09"/>
    <col collapsed="false" customWidth="true" hidden="false" outlineLevel="0" max="3" min="3" style="2" width="24.47"/>
    <col collapsed="false" customWidth="true" hidden="false" outlineLevel="0" max="4" min="4" style="2" width="13.56"/>
    <col collapsed="false" customWidth="true" hidden="false" outlineLevel="0" max="6" min="5" style="2" width="16.66"/>
    <col collapsed="false" customWidth="true" hidden="false" outlineLevel="0" max="7" min="7" style="2" width="20.28"/>
    <col collapsed="false" customWidth="true" hidden="false" outlineLevel="0" max="8" min="8" style="2" width="25.51"/>
    <col collapsed="false" customWidth="true" hidden="false" outlineLevel="0" max="9" min="9" style="2" width="12.28"/>
  </cols>
  <sheetData>
    <row r="1" customFormat="false" ht="17.35" hidden="false" customHeight="true" outlineLevel="0" collapsed="false">
      <c r="A1" s="396" t="s">
        <v>314</v>
      </c>
      <c r="B1" s="396"/>
      <c r="C1" s="396"/>
    </row>
    <row r="2" customFormat="false" ht="15" hidden="false" customHeight="false" outlineLevel="0" collapsed="false">
      <c r="A2" s="382" t="s">
        <v>315</v>
      </c>
      <c r="B2" s="383"/>
      <c r="C2" s="383"/>
    </row>
    <row r="3" customFormat="false" ht="13.8" hidden="false" customHeight="false" outlineLevel="0" collapsed="false">
      <c r="A3" s="384"/>
      <c r="B3" s="385"/>
      <c r="C3" s="385" t="s">
        <v>272</v>
      </c>
    </row>
    <row r="4" customFormat="false" ht="13.8" hidden="false" customHeight="false" outlineLevel="0" collapsed="false">
      <c r="A4" s="338" t="s">
        <v>273</v>
      </c>
      <c r="B4" s="339" t="s">
        <v>275</v>
      </c>
      <c r="C4" s="339" t="s">
        <v>316</v>
      </c>
    </row>
    <row r="5" customFormat="false" ht="12.8" hidden="false" customHeight="false" outlineLevel="0" collapsed="false">
      <c r="A5" s="397" t="n">
        <f aca="false">IF(C11="NON CONCESSO","===",B10)</f>
        <v>0</v>
      </c>
      <c r="B5" s="341" t="n">
        <v>70</v>
      </c>
      <c r="C5" s="341" t="n">
        <f aca="false">A5*B5</f>
        <v>0</v>
      </c>
    </row>
    <row r="6" customFormat="false" ht="12.8" hidden="false" customHeight="false" outlineLevel="0" collapsed="false">
      <c r="A6" s="343"/>
      <c r="B6" s="343"/>
      <c r="C6" s="344"/>
    </row>
    <row r="7" customFormat="false" ht="12.8" hidden="false" customHeight="false" outlineLevel="0" collapsed="false">
      <c r="A7" s="345"/>
      <c r="B7" s="346" t="s">
        <v>18</v>
      </c>
      <c r="C7" s="347" t="n">
        <f aca="false">C5</f>
        <v>0</v>
      </c>
    </row>
    <row r="8" customFormat="false" ht="12.8" hidden="false" customHeight="false" outlineLevel="0" collapsed="false">
      <c r="A8" s="374"/>
      <c r="B8" s="5"/>
      <c r="C8" s="344"/>
    </row>
    <row r="9" customFormat="false" ht="12.8" hidden="false" customHeight="false" outlineLevel="0" collapsed="false">
      <c r="A9" s="374" t="s">
        <v>317</v>
      </c>
      <c r="B9" s="350"/>
      <c r="C9" s="344"/>
    </row>
    <row r="10" customFormat="false" ht="12.8" hidden="false" customHeight="false" outlineLevel="0" collapsed="false">
      <c r="A10" s="374" t="s">
        <v>318</v>
      </c>
      <c r="B10" s="350"/>
      <c r="C10" s="344"/>
    </row>
    <row r="11" customFormat="false" ht="12.8" hidden="false" customHeight="false" outlineLevel="0" collapsed="false">
      <c r="A11" s="374" t="s">
        <v>319</v>
      </c>
      <c r="B11" s="340" t="str">
        <f aca="false">IF(B9&lt;&gt;"",B10/B9,"")</f>
        <v/>
      </c>
      <c r="C11" s="398" t="str">
        <f aca="false">IF(B9&lt;&gt;"",IF(B11&gt;0.2,"NON CONCESSO",""),"")</f>
        <v/>
      </c>
    </row>
    <row r="12" customFormat="false" ht="12.8" hidden="false" customHeight="false" outlineLevel="0" collapsed="false">
      <c r="A12" s="380"/>
      <c r="B12" s="192"/>
      <c r="C12" s="174"/>
    </row>
  </sheetData>
  <sheetProtection sheet="true" password="97b0" objects="true" scenarios="true" selectLockedCells="true"/>
  <mergeCells count="1">
    <mergeCell ref="A1:C1"/>
  </mergeCells>
  <conditionalFormatting sqref="C11">
    <cfRule type="cellIs" priority="2" operator="equal" aboveAverage="0" equalAverage="0" bottom="0" percent="0" rank="0" text="" dxfId="0">
      <formula>"NON CONCESSO"</formula>
    </cfRule>
    <cfRule type="cellIs" priority="3" operator="equal" aboveAverage="0" equalAverage="0" bottom="0" percent="0" rank="0" text="" dxfId="0">
      <formula>"Errore"</formula>
    </cfRule>
  </conditionalFormatting>
  <conditionalFormatting sqref="C11">
    <cfRule type="colorScale" priority="4">
      <colorScale>
        <cfvo type="min" val="0"/>
        <cfvo type="percentile" val="50"/>
        <cfvo type="max" val="0"/>
        <color rgb="FFFF0000"/>
        <color rgb="FFFFFF00"/>
        <color rgb="FF00A933"/>
      </colorScale>
    </cfRule>
    <cfRule type="containsText" priority="5" operator="containsText" aboveAverage="0" equalAverage="0" bottom="0" percent="0" rank="0" text="errore" dxfId="1">
      <formula>NOT(ISERROR(SEARCH("errore",C11)))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Roman,Normale"&amp;12&amp;A</oddHeader>
    <oddFooter>&amp;C&amp;"Times New Roman,Normale"&amp;12Pagina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3"/>
  <sheetViews>
    <sheetView showFormulas="false" showGridLines="true" showRowColHeaders="true" showZeros="true" rightToLeft="false" tabSelected="false" showOutlineSymbols="true" defaultGridColor="true" view="normal" topLeftCell="A4" colorId="64" zoomScale="120" zoomScaleNormal="120" zoomScalePageLayoutView="100" workbookViewId="0">
      <selection pane="topLeft" activeCell="E15" activeCellId="0" sqref="E15"/>
    </sheetView>
  </sheetViews>
  <sheetFormatPr defaultColWidth="11.53515625" defaultRowHeight="12.8" zeroHeight="false" outlineLevelRow="0" outlineLevelCol="0"/>
  <cols>
    <col collapsed="false" customWidth="true" hidden="false" outlineLevel="0" max="1" min="1" style="2" width="8.68"/>
    <col collapsed="false" customWidth="true" hidden="false" outlineLevel="0" max="2" min="2" style="2" width="5.86"/>
    <col collapsed="false" customWidth="true" hidden="false" outlineLevel="0" max="4" min="3" style="2" width="8.68"/>
    <col collapsed="false" customWidth="true" hidden="false" outlineLevel="0" max="5" min="5" style="2" width="16.43"/>
    <col collapsed="false" customWidth="true" hidden="false" outlineLevel="0" max="6" min="6" style="2" width="12.15"/>
    <col collapsed="false" customWidth="true" hidden="false" outlineLevel="0" max="7" min="7" style="2" width="18.86"/>
    <col collapsed="false" customWidth="true" hidden="false" outlineLevel="0" max="8" min="8" style="2" width="8.68"/>
  </cols>
  <sheetData>
    <row r="1" customFormat="false" ht="12.8" hidden="false" customHeight="false" outlineLevel="0" collapsed="false">
      <c r="A1" s="5"/>
      <c r="B1" s="5"/>
      <c r="C1" s="5"/>
      <c r="D1" s="5"/>
      <c r="E1" s="5"/>
      <c r="F1" s="5"/>
      <c r="G1" s="5"/>
      <c r="H1" s="5"/>
      <c r="I1" s="5"/>
    </row>
    <row r="2" customFormat="false" ht="12.8" hidden="false" customHeight="false" outlineLevel="0" collapsed="false">
      <c r="A2" s="5"/>
      <c r="B2" s="5"/>
      <c r="C2" s="5"/>
      <c r="D2" s="5"/>
      <c r="E2" s="5"/>
      <c r="F2" s="5"/>
      <c r="G2" s="5"/>
      <c r="H2" s="5"/>
      <c r="I2" s="5"/>
    </row>
    <row r="3" customFormat="false" ht="12.8" hidden="false" customHeight="false" outlineLevel="0" collapsed="false">
      <c r="A3" s="5"/>
      <c r="B3" s="5"/>
      <c r="C3" s="5"/>
      <c r="D3" s="5"/>
      <c r="E3" s="5"/>
      <c r="F3" s="5"/>
      <c r="G3" s="5"/>
      <c r="H3" s="5"/>
      <c r="I3" s="5"/>
    </row>
    <row r="4" customFormat="false" ht="12.8" hidden="false" customHeight="false" outlineLevel="0" collapsed="false">
      <c r="A4" s="5"/>
      <c r="B4" s="5"/>
      <c r="C4" s="5"/>
      <c r="D4" s="5"/>
      <c r="E4" s="5"/>
      <c r="F4" s="5"/>
      <c r="G4" s="5"/>
      <c r="H4" s="5"/>
      <c r="I4" s="5"/>
    </row>
    <row r="5" customFormat="false" ht="12.8" hidden="false" customHeight="false" outlineLevel="0" collapsed="false">
      <c r="A5" s="5"/>
      <c r="B5" s="5"/>
      <c r="C5" s="5"/>
      <c r="D5" s="5"/>
      <c r="E5" s="5"/>
      <c r="F5" s="5"/>
      <c r="G5" s="5"/>
      <c r="H5" s="5"/>
      <c r="I5" s="5"/>
    </row>
    <row r="6" customFormat="false" ht="15" hidden="false" customHeight="false" outlineLevel="0" collapsed="false">
      <c r="A6" s="5"/>
      <c r="B6" s="5"/>
      <c r="C6" s="6" t="s">
        <v>6</v>
      </c>
      <c r="D6" s="6"/>
      <c r="E6" s="6"/>
      <c r="F6" s="1"/>
      <c r="G6" s="7"/>
      <c r="H6" s="5"/>
      <c r="I6" s="5"/>
    </row>
    <row r="7" customFormat="false" ht="12.8" hidden="false" customHeight="false" outlineLevel="0" collapsed="false">
      <c r="A7" s="5"/>
      <c r="B7" s="5"/>
      <c r="C7" s="8"/>
      <c r="D7" s="8"/>
      <c r="E7" s="8"/>
      <c r="F7" s="8"/>
      <c r="G7" s="5"/>
      <c r="H7" s="5"/>
      <c r="I7" s="5"/>
    </row>
    <row r="8" customFormat="false" ht="15" hidden="false" customHeight="false" outlineLevel="0" collapsed="false">
      <c r="A8" s="5"/>
      <c r="B8" s="5"/>
      <c r="C8" s="7"/>
      <c r="D8" s="7"/>
      <c r="E8" s="7"/>
      <c r="F8" s="5"/>
      <c r="G8" s="5"/>
      <c r="H8" s="5"/>
      <c r="I8" s="5"/>
    </row>
    <row r="9" customFormat="false" ht="15" hidden="false" customHeight="false" outlineLevel="0" collapsed="false">
      <c r="A9" s="5"/>
      <c r="B9" s="5"/>
      <c r="C9" s="9" t="s">
        <v>7</v>
      </c>
      <c r="D9" s="9"/>
      <c r="E9" s="9"/>
      <c r="F9" s="9"/>
      <c r="G9" s="7"/>
      <c r="H9" s="5"/>
      <c r="I9" s="5"/>
    </row>
    <row r="10" customFormat="false" ht="15" hidden="false" customHeight="false" outlineLevel="0" collapsed="false">
      <c r="A10" s="5"/>
      <c r="B10" s="5"/>
      <c r="C10" s="7"/>
      <c r="D10" s="7"/>
      <c r="E10" s="7"/>
      <c r="F10" s="5"/>
      <c r="G10" s="5"/>
      <c r="H10" s="5"/>
      <c r="I10" s="5"/>
    </row>
    <row r="11" customFormat="false" ht="15" hidden="false" customHeight="true" outlineLevel="0" collapsed="false">
      <c r="A11" s="5"/>
      <c r="B11" s="5"/>
      <c r="C11" s="7" t="s">
        <v>8</v>
      </c>
      <c r="D11" s="7"/>
      <c r="E11" s="10"/>
      <c r="F11" s="10"/>
      <c r="G11" s="7"/>
      <c r="H11" s="5"/>
      <c r="I11" s="5"/>
    </row>
    <row r="12" customFormat="false" ht="15" hidden="false" customHeight="false" outlineLevel="0" collapsed="false">
      <c r="A12" s="5"/>
      <c r="B12" s="5"/>
      <c r="C12" s="7"/>
      <c r="D12" s="7"/>
      <c r="E12" s="7"/>
      <c r="F12" s="5"/>
      <c r="G12" s="5"/>
      <c r="H12" s="5"/>
      <c r="I12" s="5"/>
    </row>
    <row r="13" customFormat="false" ht="15" hidden="false" customHeight="false" outlineLevel="0" collapsed="false">
      <c r="A13" s="5"/>
      <c r="B13" s="5"/>
      <c r="C13" s="7" t="s">
        <v>9</v>
      </c>
      <c r="D13" s="7"/>
      <c r="E13" s="11"/>
      <c r="F13" s="11"/>
      <c r="G13" s="11"/>
      <c r="H13" s="5"/>
      <c r="I13" s="5"/>
    </row>
    <row r="14" customFormat="false" ht="15" hidden="false" customHeight="false" outlineLevel="0" collapsed="false">
      <c r="A14" s="5"/>
      <c r="B14" s="5"/>
      <c r="C14" s="7"/>
      <c r="D14" s="7"/>
      <c r="E14" s="7"/>
      <c r="F14" s="5"/>
      <c r="G14" s="5"/>
      <c r="H14" s="5"/>
      <c r="I14" s="5"/>
    </row>
    <row r="15" customFormat="false" ht="15" hidden="false" customHeight="false" outlineLevel="0" collapsed="false">
      <c r="A15" s="5"/>
      <c r="B15" s="5"/>
      <c r="C15" s="7" t="s">
        <v>10</v>
      </c>
      <c r="D15" s="7"/>
      <c r="E15" s="11"/>
      <c r="F15" s="11"/>
      <c r="G15" s="11"/>
      <c r="H15" s="5"/>
      <c r="I15" s="5"/>
    </row>
    <row r="16" customFormat="false" ht="15" hidden="false" customHeight="false" outlineLevel="0" collapsed="false">
      <c r="A16" s="5"/>
      <c r="B16" s="5"/>
      <c r="C16" s="7"/>
      <c r="D16" s="7"/>
      <c r="E16" s="7"/>
      <c r="F16" s="5"/>
      <c r="G16" s="5"/>
      <c r="H16" s="5"/>
      <c r="I16" s="5"/>
    </row>
    <row r="17" customFormat="false" ht="15" hidden="false" customHeight="false" outlineLevel="0" collapsed="false">
      <c r="A17" s="5"/>
      <c r="B17" s="5"/>
      <c r="C17" s="7"/>
      <c r="D17" s="7"/>
      <c r="E17" s="7"/>
      <c r="F17" s="5"/>
      <c r="G17" s="5"/>
      <c r="H17" s="5"/>
      <c r="I17" s="5"/>
    </row>
    <row r="18" customFormat="false" ht="15" hidden="false" customHeight="false" outlineLevel="0" collapsed="false">
      <c r="A18" s="5"/>
      <c r="B18" s="5"/>
      <c r="C18" s="7" t="s">
        <v>11</v>
      </c>
      <c r="D18" s="7"/>
      <c r="E18" s="7"/>
      <c r="F18" s="7"/>
      <c r="G18" s="7"/>
      <c r="H18" s="5"/>
      <c r="I18" s="5"/>
    </row>
    <row r="19" customFormat="false" ht="15" hidden="false" customHeight="false" outlineLevel="0" collapsed="false">
      <c r="A19" s="5"/>
      <c r="B19" s="5"/>
      <c r="C19" s="7"/>
      <c r="D19" s="7"/>
      <c r="E19" s="7"/>
      <c r="F19" s="5"/>
      <c r="G19" s="5"/>
      <c r="H19" s="5"/>
      <c r="I19" s="5"/>
    </row>
    <row r="20" customFormat="false" ht="15" hidden="false" customHeight="false" outlineLevel="0" collapsed="false">
      <c r="A20" s="5"/>
      <c r="B20" s="12"/>
      <c r="C20" s="13"/>
      <c r="D20" s="13"/>
      <c r="E20" s="13"/>
      <c r="F20" s="13"/>
      <c r="G20" s="5"/>
      <c r="H20" s="5"/>
      <c r="I20" s="5"/>
    </row>
    <row r="21" s="18" customFormat="true" ht="19.85" hidden="false" customHeight="true" outlineLevel="0" collapsed="false">
      <c r="A21" s="14"/>
      <c r="B21" s="15"/>
      <c r="C21" s="16" t="s">
        <v>12</v>
      </c>
      <c r="D21" s="16"/>
      <c r="E21" s="16"/>
      <c r="F21" s="16"/>
      <c r="G21" s="17" t="n">
        <f aca="false">Riepilogo!D9</f>
        <v>0</v>
      </c>
      <c r="H21" s="14"/>
      <c r="I21" s="14"/>
    </row>
    <row r="22" customFormat="false" ht="8.5" hidden="false" customHeight="true" outlineLevel="0" collapsed="false">
      <c r="A22" s="5"/>
      <c r="B22" s="12"/>
      <c r="C22" s="19"/>
      <c r="D22" s="19"/>
      <c r="E22" s="19"/>
      <c r="F22" s="19"/>
      <c r="G22" s="5"/>
      <c r="H22" s="5"/>
      <c r="I22" s="5"/>
    </row>
    <row r="23" s="18" customFormat="true" ht="19.85" hidden="false" customHeight="true" outlineLevel="0" collapsed="false">
      <c r="A23" s="14"/>
      <c r="B23" s="15"/>
      <c r="C23" s="16" t="s">
        <v>13</v>
      </c>
      <c r="D23" s="16"/>
      <c r="E23" s="16"/>
      <c r="F23" s="16"/>
      <c r="G23" s="17" t="n">
        <f aca="false">Riepilogo!E9</f>
        <v>0</v>
      </c>
      <c r="H23" s="14"/>
      <c r="I23" s="14"/>
    </row>
    <row r="24" customFormat="false" ht="8.5" hidden="false" customHeight="true" outlineLevel="0" collapsed="false">
      <c r="A24" s="5"/>
      <c r="B24" s="12"/>
      <c r="C24" s="19"/>
      <c r="D24" s="19"/>
      <c r="E24" s="19"/>
      <c r="F24" s="19"/>
      <c r="G24" s="5"/>
      <c r="H24" s="5"/>
      <c r="I24" s="5"/>
    </row>
    <row r="25" s="18" customFormat="true" ht="19.85" hidden="false" customHeight="true" outlineLevel="0" collapsed="false">
      <c r="A25" s="14"/>
      <c r="B25" s="15"/>
      <c r="C25" s="16" t="s">
        <v>14</v>
      </c>
      <c r="D25" s="16"/>
      <c r="E25" s="16"/>
      <c r="F25" s="16"/>
      <c r="G25" s="17" t="n">
        <f aca="false">Riepilogo!F9</f>
        <v>0</v>
      </c>
      <c r="H25" s="14"/>
      <c r="I25" s="14"/>
    </row>
    <row r="26" customFormat="false" ht="8.5" hidden="false" customHeight="true" outlineLevel="0" collapsed="false">
      <c r="A26" s="5"/>
      <c r="B26" s="12"/>
      <c r="C26" s="19"/>
      <c r="D26" s="19"/>
      <c r="E26" s="19"/>
      <c r="F26" s="19"/>
      <c r="G26" s="5"/>
      <c r="H26" s="5"/>
      <c r="I26" s="5"/>
    </row>
    <row r="27" s="18" customFormat="true" ht="19.85" hidden="false" customHeight="true" outlineLevel="0" collapsed="false">
      <c r="A27" s="14"/>
      <c r="B27" s="15"/>
      <c r="C27" s="16" t="s">
        <v>15</v>
      </c>
      <c r="D27" s="16"/>
      <c r="E27" s="16"/>
      <c r="F27" s="16"/>
      <c r="G27" s="17" t="n">
        <f aca="false">Riepilogo!G9</f>
        <v>0</v>
      </c>
      <c r="H27" s="14"/>
      <c r="I27" s="14"/>
    </row>
    <row r="28" customFormat="false" ht="8.5" hidden="false" customHeight="true" outlineLevel="0" collapsed="false">
      <c r="A28" s="5"/>
      <c r="B28" s="12"/>
      <c r="C28" s="19"/>
      <c r="D28" s="19"/>
      <c r="E28" s="19"/>
      <c r="F28" s="19"/>
      <c r="G28" s="5"/>
      <c r="H28" s="5"/>
      <c r="I28" s="5"/>
    </row>
    <row r="29" s="18" customFormat="true" ht="19.85" hidden="false" customHeight="true" outlineLevel="0" collapsed="false">
      <c r="A29" s="14"/>
      <c r="B29" s="15"/>
      <c r="C29" s="16" t="s">
        <v>16</v>
      </c>
      <c r="D29" s="16"/>
      <c r="E29" s="16"/>
      <c r="F29" s="16"/>
      <c r="G29" s="17" t="n">
        <f aca="false">Riepilogo!H9</f>
        <v>0</v>
      </c>
      <c r="H29" s="14"/>
      <c r="I29" s="14"/>
    </row>
    <row r="30" customFormat="false" ht="8.5" hidden="false" customHeight="true" outlineLevel="0" collapsed="false">
      <c r="A30" s="5"/>
      <c r="B30" s="12"/>
      <c r="C30" s="19"/>
      <c r="D30" s="19"/>
      <c r="E30" s="19"/>
      <c r="F30" s="19"/>
      <c r="G30" s="5"/>
      <c r="H30" s="5"/>
      <c r="I30" s="5"/>
    </row>
    <row r="31" customFormat="false" ht="19.85" hidden="false" customHeight="true" outlineLevel="0" collapsed="false">
      <c r="A31" s="14"/>
      <c r="B31" s="15"/>
      <c r="C31" s="16" t="s">
        <v>17</v>
      </c>
      <c r="D31" s="16"/>
      <c r="E31" s="16"/>
      <c r="F31" s="16"/>
      <c r="G31" s="17" t="n">
        <f aca="false">Riepilogo_Monetizzazioni!H5</f>
        <v>0</v>
      </c>
      <c r="H31" s="14"/>
      <c r="I31" s="14"/>
    </row>
    <row r="32" customFormat="false" ht="8.5" hidden="false" customHeight="true" outlineLevel="0" collapsed="false">
      <c r="A32" s="5"/>
      <c r="B32" s="12"/>
      <c r="C32" s="19"/>
      <c r="D32" s="19"/>
      <c r="E32" s="19"/>
      <c r="F32" s="19"/>
      <c r="G32" s="5"/>
      <c r="H32" s="5"/>
      <c r="I32" s="5"/>
    </row>
    <row r="33" s="18" customFormat="true" ht="19.85" hidden="false" customHeight="true" outlineLevel="0" collapsed="false">
      <c r="A33" s="14"/>
      <c r="B33" s="15"/>
      <c r="C33" s="5"/>
      <c r="D33" s="5"/>
      <c r="E33" s="20" t="s">
        <v>18</v>
      </c>
      <c r="F33" s="20"/>
      <c r="G33" s="21" t="n">
        <f aca="false">SUM(G21:G31)</f>
        <v>0</v>
      </c>
      <c r="H33" s="14"/>
      <c r="I33" s="14"/>
    </row>
    <row r="34" customFormat="false" ht="8.5" hidden="false" customHeight="true" outlineLevel="0" collapsed="false">
      <c r="A34" s="5"/>
      <c r="B34" s="12"/>
      <c r="C34" s="19"/>
      <c r="D34" s="19"/>
      <c r="E34" s="19"/>
      <c r="F34" s="19"/>
      <c r="G34" s="5"/>
      <c r="H34" s="5"/>
      <c r="I34" s="5"/>
    </row>
    <row r="35" customFormat="false" ht="12.8" hidden="false" customHeight="false" outlineLevel="0" collapsed="false">
      <c r="A35" s="5"/>
      <c r="B35" s="5"/>
      <c r="C35" s="5"/>
      <c r="D35" s="5"/>
      <c r="E35" s="5"/>
      <c r="F35" s="5"/>
      <c r="G35" s="5"/>
      <c r="H35" s="5"/>
      <c r="I35" s="5"/>
    </row>
    <row r="36" customFormat="false" ht="12.8" hidden="false" customHeight="false" outlineLevel="0" collapsed="false">
      <c r="A36" s="5"/>
      <c r="B36" s="5"/>
      <c r="C36" s="5"/>
      <c r="D36" s="5"/>
      <c r="E36" s="5"/>
      <c r="F36" s="5"/>
      <c r="G36" s="5"/>
      <c r="H36" s="5"/>
      <c r="I36" s="5"/>
    </row>
    <row r="37" customFormat="false" ht="12.8" hidden="false" customHeight="false" outlineLevel="0" collapsed="false">
      <c r="A37" s="5"/>
      <c r="B37" s="5" t="s">
        <v>19</v>
      </c>
      <c r="C37" s="5"/>
      <c r="D37" s="5"/>
      <c r="E37" s="5"/>
      <c r="F37" s="5" t="s">
        <v>20</v>
      </c>
      <c r="G37" s="5"/>
      <c r="H37" s="5"/>
      <c r="I37" s="5"/>
    </row>
    <row r="38" customFormat="false" ht="12.8" hidden="false" customHeight="false" outlineLevel="0" collapsed="false">
      <c r="A38" s="5"/>
      <c r="B38" s="5"/>
      <c r="C38" s="5" t="s">
        <v>21</v>
      </c>
      <c r="D38" s="5"/>
      <c r="E38" s="5"/>
      <c r="F38" s="5"/>
      <c r="G38" s="5"/>
      <c r="H38" s="5"/>
      <c r="I38" s="5"/>
    </row>
    <row r="39" customFormat="false" ht="12.8" hidden="false" customHeight="false" outlineLevel="0" collapsed="false">
      <c r="A39" s="5"/>
      <c r="B39" s="5"/>
      <c r="C39" s="5"/>
      <c r="D39" s="5"/>
      <c r="E39" s="5"/>
      <c r="F39" s="5"/>
      <c r="G39" s="5"/>
      <c r="H39" s="5"/>
      <c r="I39" s="5"/>
    </row>
    <row r="40" customFormat="false" ht="12.8" hidden="false" customHeight="false" outlineLevel="0" collapsed="false">
      <c r="A40" s="5"/>
      <c r="B40" s="5"/>
      <c r="C40" s="5"/>
      <c r="D40" s="5"/>
      <c r="E40" s="5"/>
      <c r="F40" s="5"/>
      <c r="G40" s="5"/>
      <c r="H40" s="5"/>
      <c r="I40" s="5"/>
    </row>
    <row r="41" customFormat="false" ht="12.8" hidden="false" customHeight="false" outlineLevel="0" collapsed="false">
      <c r="A41" s="5"/>
      <c r="B41" s="5"/>
      <c r="C41" s="5"/>
      <c r="D41" s="5"/>
      <c r="E41" s="5"/>
      <c r="F41" s="5"/>
      <c r="G41" s="5"/>
      <c r="H41" s="5"/>
      <c r="I41" s="5"/>
    </row>
    <row r="42" customFormat="false" ht="12.8" hidden="false" customHeight="false" outlineLevel="0" collapsed="false">
      <c r="A42" s="5"/>
      <c r="B42" s="5" t="s">
        <v>22</v>
      </c>
      <c r="C42" s="5"/>
      <c r="D42" s="5"/>
      <c r="E42" s="5"/>
      <c r="F42" s="5"/>
      <c r="G42" s="5"/>
      <c r="H42" s="5"/>
      <c r="I42" s="5"/>
    </row>
    <row r="43" customFormat="false" ht="12.8" hidden="false" customHeight="false" outlineLevel="0" collapsed="false">
      <c r="A43" s="5"/>
      <c r="B43" s="5"/>
      <c r="C43" s="5"/>
      <c r="D43" s="5"/>
      <c r="E43" s="5"/>
      <c r="F43" s="5"/>
      <c r="G43" s="5"/>
      <c r="H43" s="5"/>
      <c r="I43" s="5"/>
    </row>
  </sheetData>
  <sheetProtection sheet="true" password="97b0" objects="true" scenarios="true" selectLockedCells="true"/>
  <mergeCells count="13">
    <mergeCell ref="C6:E6"/>
    <mergeCell ref="C7:F7"/>
    <mergeCell ref="C9:F9"/>
    <mergeCell ref="E11:F11"/>
    <mergeCell ref="E13:G13"/>
    <mergeCell ref="E15:G15"/>
    <mergeCell ref="C21:F21"/>
    <mergeCell ref="C23:F23"/>
    <mergeCell ref="C25:F25"/>
    <mergeCell ref="C27:F27"/>
    <mergeCell ref="C29:F29"/>
    <mergeCell ref="C31:F31"/>
    <mergeCell ref="E33:F3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Roman,Normale"&amp;12&amp;A</oddHeader>
    <oddFooter>&amp;C&amp;"Times New Roman,Normale"&amp;12Pagina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3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G9" activeCellId="0" sqref="G9"/>
    </sheetView>
  </sheetViews>
  <sheetFormatPr defaultColWidth="11.53515625" defaultRowHeight="12.8" zeroHeight="false" outlineLevelRow="0" outlineLevelCol="0"/>
  <cols>
    <col collapsed="false" customWidth="true" hidden="false" outlineLevel="0" max="1" min="1" style="2" width="19.79"/>
    <col collapsed="false" customWidth="true" hidden="false" outlineLevel="0" max="2" min="2" style="2" width="4.63"/>
    <col collapsed="false" customWidth="true" hidden="false" outlineLevel="0" max="4" min="4" style="2" width="16.58"/>
    <col collapsed="false" customWidth="true" hidden="false" outlineLevel="0" max="6" min="6" style="2" width="15.62"/>
    <col collapsed="false" customWidth="true" hidden="false" outlineLevel="0" max="7" min="7" style="22" width="12.97"/>
  </cols>
  <sheetData>
    <row r="1" s="25" customFormat="true" ht="15" hidden="false" customHeight="false" outlineLevel="0" collapsed="false">
      <c r="A1" s="23" t="s">
        <v>23</v>
      </c>
      <c r="B1" s="24"/>
      <c r="C1" s="24"/>
      <c r="D1" s="24"/>
      <c r="E1" s="24"/>
      <c r="F1" s="23"/>
      <c r="G1" s="24"/>
      <c r="H1" s="24"/>
    </row>
    <row r="2" s="25" customFormat="true" ht="15" hidden="false" customHeight="false" outlineLevel="0" collapsed="false">
      <c r="A2" s="26" t="s">
        <v>24</v>
      </c>
      <c r="B2" s="24"/>
      <c r="C2" s="24"/>
      <c r="D2" s="24"/>
      <c r="E2" s="24"/>
      <c r="F2" s="23"/>
      <c r="G2" s="24"/>
      <c r="H2" s="24"/>
    </row>
    <row r="3" customFormat="false" ht="12.8" hidden="false" customHeight="false" outlineLevel="0" collapsed="false">
      <c r="A3" s="27"/>
      <c r="B3" s="5"/>
      <c r="C3" s="5"/>
      <c r="D3" s="5"/>
      <c r="E3" s="5"/>
      <c r="F3" s="27"/>
      <c r="G3" s="5"/>
      <c r="H3" s="5"/>
    </row>
    <row r="4" customFormat="false" ht="12.8" hidden="false" customHeight="false" outlineLevel="0" collapsed="false">
      <c r="A4" s="27" t="s">
        <v>25</v>
      </c>
      <c r="B4" s="5"/>
      <c r="C4" s="5"/>
      <c r="D4" s="5" t="s">
        <v>26</v>
      </c>
      <c r="E4" s="5"/>
      <c r="F4" s="27" t="s">
        <v>27</v>
      </c>
      <c r="G4" s="5"/>
      <c r="H4" s="5"/>
    </row>
    <row r="5" customFormat="false" ht="12.8" hidden="false" customHeight="false" outlineLevel="0" collapsed="false">
      <c r="A5" s="5" t="s">
        <v>28</v>
      </c>
      <c r="B5" s="5" t="s">
        <v>29</v>
      </c>
      <c r="C5" s="28"/>
      <c r="D5" s="28"/>
      <c r="E5" s="5"/>
      <c r="F5" s="5"/>
      <c r="G5" s="5"/>
      <c r="H5" s="5"/>
    </row>
    <row r="6" customFormat="false" ht="12.8" hidden="false" customHeight="false" outlineLevel="0" collapsed="false">
      <c r="A6" s="5" t="s">
        <v>30</v>
      </c>
      <c r="B6" s="5" t="s">
        <v>29</v>
      </c>
      <c r="C6" s="28"/>
      <c r="D6" s="28"/>
      <c r="E6" s="5"/>
      <c r="F6" s="5" t="s">
        <v>31</v>
      </c>
      <c r="G6" s="5" t="str">
        <f aca="false">IF(C6&lt;&gt;"",(C6+C7)/C5,"")</f>
        <v/>
      </c>
      <c r="H6" s="5" t="s">
        <v>32</v>
      </c>
    </row>
    <row r="7" customFormat="false" ht="12.8" hidden="false" customHeight="false" outlineLevel="0" collapsed="false">
      <c r="A7" s="5" t="s">
        <v>33</v>
      </c>
      <c r="B7" s="5" t="s">
        <v>29</v>
      </c>
      <c r="C7" s="28"/>
      <c r="D7" s="28"/>
      <c r="E7" s="5"/>
      <c r="F7" s="5" t="s">
        <v>34</v>
      </c>
      <c r="G7" s="29" t="str">
        <f aca="false">IF(C5&lt;&gt;"",C10/C5,"")</f>
        <v/>
      </c>
      <c r="H7" s="5" t="s">
        <v>35</v>
      </c>
    </row>
    <row r="8" customFormat="false" ht="12.8" hidden="false" customHeight="false" outlineLevel="0" collapsed="false">
      <c r="A8" s="5" t="s">
        <v>36</v>
      </c>
      <c r="B8" s="5" t="s">
        <v>29</v>
      </c>
      <c r="C8" s="28"/>
      <c r="D8" s="28"/>
      <c r="E8" s="5"/>
      <c r="F8" s="5" t="s">
        <v>37</v>
      </c>
      <c r="G8" s="29" t="str">
        <f aca="false">IF(C5&lt;&gt;"",C9/C5,"")</f>
        <v/>
      </c>
      <c r="H8" s="5" t="s">
        <v>38</v>
      </c>
    </row>
    <row r="9" customFormat="false" ht="12.8" hidden="false" customHeight="false" outlineLevel="0" collapsed="false">
      <c r="A9" s="5" t="s">
        <v>39</v>
      </c>
      <c r="B9" s="5" t="s">
        <v>29</v>
      </c>
      <c r="C9" s="28"/>
      <c r="D9" s="28"/>
      <c r="E9" s="5"/>
      <c r="F9" s="5" t="s">
        <v>40</v>
      </c>
      <c r="G9" s="28"/>
      <c r="H9" s="5" t="s">
        <v>41</v>
      </c>
    </row>
    <row r="10" customFormat="false" ht="12.8" hidden="false" customHeight="false" outlineLevel="0" collapsed="false">
      <c r="A10" s="5" t="s">
        <v>42</v>
      </c>
      <c r="B10" s="5" t="s">
        <v>29</v>
      </c>
      <c r="C10" s="28"/>
      <c r="D10" s="28"/>
      <c r="E10" s="5"/>
      <c r="F10" s="5"/>
      <c r="G10" s="5"/>
      <c r="H10" s="5"/>
    </row>
    <row r="11" customFormat="false" ht="12.8" hidden="false" customHeight="false" outlineLevel="0" collapsed="false">
      <c r="A11" s="5"/>
      <c r="B11" s="5"/>
      <c r="C11" s="5"/>
      <c r="D11" s="5"/>
      <c r="E11" s="5"/>
      <c r="F11" s="5"/>
      <c r="G11" s="5"/>
      <c r="H11" s="5"/>
    </row>
    <row r="12" customFormat="false" ht="12.8" hidden="false" customHeight="false" outlineLevel="0" collapsed="false">
      <c r="A12" s="5" t="s">
        <v>43</v>
      </c>
      <c r="B12" s="5" t="s">
        <v>29</v>
      </c>
      <c r="C12" s="28"/>
      <c r="D12" s="28"/>
      <c r="E12" s="5"/>
      <c r="F12" s="5"/>
      <c r="G12" s="5"/>
      <c r="H12" s="5"/>
    </row>
    <row r="13" customFormat="false" ht="12.8" hidden="false" customHeight="false" outlineLevel="0" collapsed="false">
      <c r="A13" s="5" t="s">
        <v>44</v>
      </c>
      <c r="B13" s="5" t="s">
        <v>29</v>
      </c>
      <c r="C13" s="28"/>
      <c r="D13" s="28"/>
      <c r="E13" s="5"/>
      <c r="F13" s="5"/>
      <c r="G13" s="5"/>
      <c r="H13" s="5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Roman,Normale"&amp;12&amp;A</oddHeader>
    <oddFooter>&amp;C&amp;"Times New Roman,Normale"&amp;12Pagina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28"/>
  <sheetViews>
    <sheetView showFormulas="false" showGridLines="true" showRowColHeaders="true" showZeros="true" rightToLeft="false" tabSelected="false" showOutlineSymbols="true" defaultGridColor="true" view="normal" topLeftCell="A6" colorId="64" zoomScale="120" zoomScaleNormal="120" zoomScalePageLayoutView="100" workbookViewId="0">
      <selection pane="topLeft" activeCell="D28" activeCellId="0" sqref="D28"/>
    </sheetView>
  </sheetViews>
  <sheetFormatPr defaultColWidth="8.61328125" defaultRowHeight="12.8" zeroHeight="false" outlineLevelRow="0" outlineLevelCol="0"/>
  <cols>
    <col collapsed="false" customWidth="true" hidden="false" outlineLevel="0" max="1" min="1" style="2" width="3.59"/>
    <col collapsed="false" customWidth="true" hidden="false" outlineLevel="0" max="9" min="2" style="2" width="12.51"/>
    <col collapsed="false" customWidth="true" hidden="false" outlineLevel="0" max="10" min="10" style="2" width="13.34"/>
    <col collapsed="false" customWidth="true" hidden="false" outlineLevel="0" max="11" min="11" style="2" width="3.94"/>
    <col collapsed="false" customWidth="true" hidden="false" outlineLevel="0" max="12" min="12" style="2" width="13.9"/>
    <col collapsed="false" customWidth="true" hidden="false" outlineLevel="0" max="13" min="13" style="2" width="3.59"/>
    <col collapsed="false" customWidth="true" hidden="false" outlineLevel="0" max="14" min="14" style="2" width="12.72"/>
    <col collapsed="false" customWidth="true" hidden="false" outlineLevel="0" max="15" min="15" style="2" width="10.52"/>
  </cols>
  <sheetData>
    <row r="1" customFormat="false" ht="12.8" hidden="false" customHeight="false" outlineLevel="0" collapsed="false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customFormat="false" ht="12.8" hidden="false" customHeight="false" outlineLevel="0" collapsed="false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customFormat="false" ht="12.8" hidden="false" customHeight="false" outlineLevel="0" collapsed="false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</row>
    <row r="4" customFormat="false" ht="81.45" hidden="false" customHeight="true" outlineLevel="0" collapsed="false">
      <c r="A4" s="30"/>
      <c r="B4" s="22"/>
      <c r="C4" s="31"/>
      <c r="D4" s="31"/>
      <c r="E4" s="32" t="s">
        <v>45</v>
      </c>
      <c r="F4" s="32"/>
      <c r="G4" s="32"/>
      <c r="H4" s="32"/>
      <c r="I4" s="30"/>
      <c r="J4" s="30"/>
      <c r="K4" s="30"/>
      <c r="L4" s="30"/>
      <c r="M4" s="30"/>
    </row>
    <row r="5" customFormat="false" ht="12.8" hidden="false" customHeight="false" outlineLevel="0" collapsed="false">
      <c r="A5" s="30"/>
      <c r="B5" s="30"/>
      <c r="C5" s="30"/>
      <c r="D5" s="30"/>
      <c r="E5" s="33"/>
      <c r="F5" s="30"/>
      <c r="G5" s="30"/>
      <c r="H5" s="30"/>
      <c r="I5" s="30"/>
      <c r="J5" s="30"/>
      <c r="K5" s="30"/>
      <c r="L5" s="30"/>
      <c r="M5" s="30"/>
    </row>
    <row r="6" customFormat="false" ht="19.9" hidden="false" customHeight="true" outlineLevel="0" collapsed="false">
      <c r="A6" s="30"/>
      <c r="B6" s="34" t="s">
        <v>46</v>
      </c>
      <c r="C6" s="34"/>
      <c r="D6" s="34"/>
      <c r="E6" s="34"/>
      <c r="F6" s="34"/>
      <c r="G6" s="34"/>
      <c r="H6" s="34"/>
      <c r="I6" s="34"/>
      <c r="J6" s="30"/>
      <c r="K6" s="30"/>
      <c r="L6" s="30"/>
      <c r="M6" s="30"/>
      <c r="N6" s="35" t="s">
        <v>47</v>
      </c>
      <c r="O6" s="36" t="s">
        <v>48</v>
      </c>
    </row>
    <row r="7" customFormat="false" ht="37.3" hidden="false" customHeight="true" outlineLevel="0" collapsed="false">
      <c r="A7" s="37"/>
      <c r="B7" s="38" t="s">
        <v>49</v>
      </c>
      <c r="C7" s="39" t="s">
        <v>50</v>
      </c>
      <c r="D7" s="39" t="s">
        <v>51</v>
      </c>
      <c r="E7" s="39" t="s">
        <v>52</v>
      </c>
      <c r="F7" s="39" t="s">
        <v>53</v>
      </c>
      <c r="G7" s="40" t="s">
        <v>54</v>
      </c>
      <c r="H7" s="40" t="s">
        <v>55</v>
      </c>
      <c r="I7" s="39" t="s">
        <v>56</v>
      </c>
      <c r="J7" s="39" t="s">
        <v>57</v>
      </c>
      <c r="K7" s="39"/>
      <c r="L7" s="41" t="s">
        <v>58</v>
      </c>
      <c r="M7" s="37"/>
      <c r="N7" s="35" t="s">
        <v>59</v>
      </c>
      <c r="O7" s="42" t="n">
        <f aca="false">oneri!H110</f>
        <v>2.5</v>
      </c>
    </row>
    <row r="8" customFormat="false" ht="4.25" hidden="false" customHeight="true" outlineLevel="0" collapsed="false">
      <c r="A8" s="37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37"/>
    </row>
    <row r="9" customFormat="false" ht="32.6" hidden="false" customHeight="true" outlineLevel="0" collapsed="false">
      <c r="A9" s="5"/>
      <c r="B9" s="44" t="n">
        <f aca="false">Copertina!E11</f>
        <v>0</v>
      </c>
      <c r="C9" s="45" t="n">
        <f aca="false">Copertina!F6</f>
        <v>0</v>
      </c>
      <c r="D9" s="46" t="n">
        <f aca="false">IF(E28="si",IF(D28="si",oneri!H103*2*1.1,oneri!H103*1.1),IF(D28="si",oneri!H103*2,oneri!H103))</f>
        <v>0</v>
      </c>
      <c r="E9" s="46" t="n">
        <f aca="false">IF(E28="si",IF(D28="si",oneri!H104*2*1.1,oneri!H104*1.1),IF(D28="si",oneri!H104*2,oneri!H104))</f>
        <v>0</v>
      </c>
      <c r="F9" s="46" t="n">
        <f aca="false">IF(D28="si",oneri!H105*2,oneri!H105)</f>
        <v>0</v>
      </c>
      <c r="G9" s="46" t="n">
        <f aca="false">IF(D28="SI",oneri!H106*2,oneri!H106)</f>
        <v>0</v>
      </c>
      <c r="H9" s="46" t="n">
        <f aca="false">IF(E28="no",IF((Costo_POST!F74-Costo_ANTE!F74)&lt;0,0,(IF(D28="SI",(Costo_POST!F74-Costo_ANTE!F74)*2,Costo_POST!F74-Costo_ANTE!F74))),IF((Costo_POST!F74-Costo_ANTE!F74)&lt;0,0,(IF(D28="SI",(Costo_POST!F74-Costo_ANTE!F74)*2*1.1,Costo_POST!F74-Costo_ANTE!F74)*1.1)))</f>
        <v>0</v>
      </c>
      <c r="I9" s="47" t="n">
        <f aca="false">SUM(D9:H9)</f>
        <v>0</v>
      </c>
      <c r="J9" s="48" t="s">
        <v>60</v>
      </c>
      <c r="K9" s="49" t="n">
        <v>1</v>
      </c>
      <c r="L9" s="50" t="str">
        <f aca="false">IF(J27="X",I9/2,"====")</f>
        <v>====</v>
      </c>
      <c r="M9" s="5"/>
      <c r="N9" s="51" t="s">
        <v>61</v>
      </c>
    </row>
    <row r="10" customFormat="false" ht="32.6" hidden="false" customHeight="true" outlineLevel="0" collapsed="false">
      <c r="A10" s="5"/>
      <c r="B10" s="52"/>
      <c r="C10" s="52"/>
      <c r="D10" s="52"/>
      <c r="E10" s="52"/>
      <c r="F10" s="52"/>
      <c r="G10" s="52"/>
      <c r="H10" s="52"/>
      <c r="I10" s="52"/>
      <c r="J10" s="48" t="s">
        <v>62</v>
      </c>
      <c r="K10" s="49" t="n">
        <v>2</v>
      </c>
      <c r="L10" s="50" t="str">
        <f aca="false">IF(J27="x",I9/4*(1+0.025/2),"====")</f>
        <v>====</v>
      </c>
      <c r="M10" s="5"/>
      <c r="N10" s="51"/>
    </row>
    <row r="11" customFormat="false" ht="32.6" hidden="false" customHeight="true" outlineLevel="0" collapsed="false">
      <c r="A11" s="5"/>
      <c r="B11" s="53"/>
      <c r="C11" s="53"/>
      <c r="D11" s="53"/>
      <c r="E11" s="53"/>
      <c r="F11" s="53"/>
      <c r="G11" s="53"/>
      <c r="H11" s="53"/>
      <c r="I11" s="53"/>
      <c r="J11" s="48" t="s">
        <v>63</v>
      </c>
      <c r="K11" s="49" t="n">
        <v>3</v>
      </c>
      <c r="L11" s="50" t="str">
        <f aca="false">IF(J27="x",L9/2*(1+0.025),"====")</f>
        <v>====</v>
      </c>
      <c r="M11" s="5"/>
    </row>
    <row r="12" customFormat="false" ht="32.6" hidden="false" customHeight="true" outlineLevel="0" collapsed="false">
      <c r="A12" s="5"/>
      <c r="B12" s="53"/>
      <c r="C12" s="53"/>
      <c r="D12" s="53"/>
      <c r="E12" s="53"/>
      <c r="F12" s="53"/>
      <c r="G12" s="53"/>
      <c r="H12" s="53"/>
      <c r="I12" s="53"/>
      <c r="J12" s="54" t="s">
        <v>64</v>
      </c>
      <c r="K12" s="54"/>
      <c r="L12" s="55" t="str">
        <f aca="false">IF(J27="x",L10+L11,"====")</f>
        <v>====</v>
      </c>
      <c r="M12" s="5"/>
    </row>
    <row r="13" customFormat="false" ht="12.8" hidden="false" customHeight="false" outlineLevel="0" collapsed="false">
      <c r="A13" s="5"/>
      <c r="B13" s="53"/>
      <c r="C13" s="53"/>
      <c r="D13" s="53"/>
      <c r="E13" s="53"/>
      <c r="F13" s="53"/>
      <c r="G13" s="53"/>
      <c r="H13" s="53"/>
      <c r="I13" s="53"/>
      <c r="J13" s="5"/>
      <c r="K13" s="5"/>
      <c r="L13" s="5"/>
      <c r="M13" s="5"/>
    </row>
    <row r="14" customFormat="false" ht="26.1" hidden="false" customHeight="true" outlineLevel="0" collapsed="false">
      <c r="A14" s="5"/>
      <c r="B14" s="53"/>
      <c r="C14" s="53"/>
      <c r="D14" s="53"/>
      <c r="E14" s="53"/>
      <c r="F14" s="53"/>
      <c r="G14" s="53"/>
      <c r="H14" s="53"/>
      <c r="I14" s="53"/>
      <c r="J14" s="56" t="s">
        <v>65</v>
      </c>
      <c r="K14" s="56"/>
      <c r="L14" s="56"/>
      <c r="M14" s="5"/>
      <c r="O14" s="57" t="s">
        <v>66</v>
      </c>
    </row>
    <row r="15" customFormat="false" ht="12.8" hidden="false" customHeight="false" outlineLevel="0" collapsed="false">
      <c r="A15" s="5"/>
      <c r="B15" s="53"/>
      <c r="C15" s="53"/>
      <c r="D15" s="53"/>
      <c r="E15" s="53"/>
      <c r="F15" s="53"/>
      <c r="G15" s="53"/>
      <c r="H15" s="53"/>
      <c r="I15" s="53"/>
      <c r="J15" s="56"/>
      <c r="K15" s="56"/>
      <c r="L15" s="56"/>
      <c r="M15" s="5"/>
      <c r="O15" s="57" t="s">
        <v>67</v>
      </c>
    </row>
    <row r="16" customFormat="false" ht="12.8" hidden="false" customHeight="false" outlineLevel="0" collapsed="false">
      <c r="A16" s="5"/>
      <c r="B16" s="53"/>
      <c r="C16" s="53"/>
      <c r="D16" s="53"/>
      <c r="E16" s="53"/>
      <c r="F16" s="53"/>
      <c r="G16" s="53"/>
      <c r="H16" s="53"/>
      <c r="I16" s="53"/>
      <c r="J16" s="56"/>
      <c r="K16" s="56"/>
      <c r="L16" s="56"/>
      <c r="M16" s="5"/>
    </row>
    <row r="17" customFormat="false" ht="12.8" hidden="false" customHeight="false" outlineLevel="0" collapsed="false">
      <c r="A17" s="5"/>
      <c r="B17" s="53"/>
      <c r="C17" s="53"/>
      <c r="D17" s="53"/>
      <c r="E17" s="53"/>
      <c r="F17" s="53"/>
      <c r="G17" s="53"/>
      <c r="H17" s="53"/>
      <c r="I17" s="53"/>
      <c r="J17" s="56"/>
      <c r="K17" s="56"/>
      <c r="L17" s="56"/>
      <c r="M17" s="5"/>
    </row>
    <row r="18" customFormat="false" ht="2.85" hidden="false" customHeight="true" outlineLevel="0" collapsed="false">
      <c r="A18" s="5"/>
      <c r="B18" s="5"/>
      <c r="C18" s="5"/>
      <c r="D18" s="5"/>
      <c r="E18" s="5"/>
      <c r="F18" s="5"/>
      <c r="G18" s="5"/>
      <c r="H18" s="5"/>
      <c r="I18" s="5"/>
      <c r="J18" s="58"/>
      <c r="K18" s="58"/>
      <c r="L18" s="58"/>
      <c r="M18" s="5"/>
    </row>
    <row r="19" customFormat="false" ht="12.75" hidden="false" customHeight="true" outlineLevel="0" collapsed="false">
      <c r="A19" s="5"/>
      <c r="B19" s="59"/>
      <c r="C19" s="59"/>
      <c r="D19" s="59"/>
      <c r="E19" s="59"/>
      <c r="F19" s="5"/>
      <c r="G19" s="60" t="s">
        <v>68</v>
      </c>
      <c r="H19" s="60"/>
      <c r="I19" s="60"/>
      <c r="J19" s="61" t="s">
        <v>69</v>
      </c>
      <c r="K19" s="61"/>
      <c r="L19" s="61"/>
      <c r="M19" s="5"/>
    </row>
    <row r="20" customFormat="false" ht="12.75" hidden="false" customHeight="false" outlineLevel="0" collapsed="false">
      <c r="A20" s="5"/>
      <c r="B20" s="59"/>
      <c r="C20" s="59"/>
      <c r="D20" s="59"/>
      <c r="E20" s="59"/>
      <c r="F20" s="5"/>
      <c r="G20" s="60"/>
      <c r="H20" s="60"/>
      <c r="I20" s="60"/>
      <c r="J20" s="5"/>
      <c r="K20" s="5"/>
      <c r="L20" s="5"/>
      <c r="M20" s="5"/>
    </row>
    <row r="21" customFormat="false" ht="12.75" hidden="false" customHeight="false" outlineLevel="0" collapsed="false">
      <c r="A21" s="5"/>
      <c r="B21" s="59"/>
      <c r="C21" s="59"/>
      <c r="D21" s="59"/>
      <c r="E21" s="59"/>
      <c r="F21" s="5"/>
      <c r="G21" s="60"/>
      <c r="H21" s="60"/>
      <c r="I21" s="60"/>
      <c r="J21" s="5"/>
      <c r="K21" s="5"/>
      <c r="L21" s="5"/>
      <c r="M21" s="5"/>
    </row>
    <row r="22" customFormat="false" ht="14.9" hidden="false" customHeight="true" outlineLevel="0" collapsed="false">
      <c r="A22" s="5"/>
      <c r="B22" s="59"/>
      <c r="C22" s="59"/>
      <c r="D22" s="59"/>
      <c r="E22" s="59"/>
      <c r="F22" s="5"/>
      <c r="G22" s="60"/>
      <c r="H22" s="60"/>
      <c r="I22" s="60"/>
      <c r="J22" s="5"/>
      <c r="K22" s="5"/>
      <c r="L22" s="5"/>
      <c r="M22" s="5"/>
    </row>
    <row r="23" customFormat="false" ht="2.85" hidden="false" customHeight="true" outlineLevel="0" collapsed="false">
      <c r="A23" s="5"/>
      <c r="B23" s="59"/>
      <c r="C23" s="59"/>
      <c r="D23" s="59"/>
      <c r="E23" s="59"/>
      <c r="F23" s="5"/>
      <c r="G23" s="5"/>
      <c r="H23" s="5"/>
      <c r="I23" s="5"/>
      <c r="J23" s="5"/>
      <c r="K23" s="5"/>
      <c r="L23" s="5"/>
      <c r="M23" s="5"/>
    </row>
    <row r="24" customFormat="false" ht="12.8" hidden="false" customHeight="true" outlineLevel="0" collapsed="false">
      <c r="A24" s="5"/>
      <c r="B24" s="59"/>
      <c r="C24" s="59"/>
      <c r="D24" s="59"/>
      <c r="E24" s="59"/>
      <c r="F24" s="5"/>
      <c r="G24" s="5"/>
      <c r="H24" s="62" t="s">
        <v>70</v>
      </c>
      <c r="I24" s="62"/>
      <c r="J24" s="63" t="s">
        <v>71</v>
      </c>
      <c r="K24" s="64"/>
      <c r="L24" s="63" t="s">
        <v>72</v>
      </c>
      <c r="M24" s="5"/>
    </row>
    <row r="25" customFormat="false" ht="12.8" hidden="false" customHeight="false" outlineLevel="0" collapsed="false">
      <c r="A25" s="5"/>
      <c r="B25" s="5"/>
      <c r="C25" s="5"/>
      <c r="D25" s="5"/>
      <c r="E25" s="5"/>
      <c r="F25" s="5"/>
      <c r="G25" s="5"/>
      <c r="H25" s="62"/>
      <c r="I25" s="62"/>
      <c r="J25" s="63"/>
      <c r="K25" s="30"/>
      <c r="L25" s="63"/>
      <c r="M25" s="5"/>
    </row>
    <row r="26" customFormat="false" ht="12.8" hidden="false" customHeight="true" outlineLevel="0" collapsed="false">
      <c r="A26" s="5"/>
      <c r="B26" s="5"/>
      <c r="C26" s="5"/>
      <c r="D26" s="63" t="s">
        <v>73</v>
      </c>
      <c r="E26" s="63" t="s">
        <v>74</v>
      </c>
      <c r="F26" s="65" t="s">
        <v>75</v>
      </c>
      <c r="G26" s="65"/>
      <c r="H26" s="62"/>
      <c r="I26" s="62"/>
      <c r="J26" s="63"/>
      <c r="K26" s="30"/>
      <c r="L26" s="63"/>
      <c r="M26" s="5"/>
    </row>
    <row r="27" customFormat="false" ht="12.8" hidden="false" customHeight="false" outlineLevel="0" collapsed="false">
      <c r="A27" s="5"/>
      <c r="B27" s="5"/>
      <c r="C27" s="5"/>
      <c r="D27" s="63"/>
      <c r="E27" s="63"/>
      <c r="F27" s="65"/>
      <c r="G27" s="65"/>
      <c r="H27" s="62"/>
      <c r="I27" s="62"/>
      <c r="J27" s="3"/>
      <c r="K27" s="30"/>
      <c r="L27" s="3"/>
      <c r="M27" s="5"/>
    </row>
    <row r="28" customFormat="false" ht="12.8" hidden="false" customHeight="false" outlineLevel="0" collapsed="false">
      <c r="A28" s="5"/>
      <c r="B28" s="5"/>
      <c r="C28" s="5"/>
      <c r="D28" s="3"/>
      <c r="E28" s="3"/>
      <c r="F28" s="65"/>
      <c r="G28" s="65"/>
      <c r="H28" s="5"/>
      <c r="I28" s="5"/>
      <c r="J28" s="5"/>
      <c r="K28" s="5"/>
      <c r="L28" s="5"/>
      <c r="M28" s="5"/>
    </row>
  </sheetData>
  <sheetProtection sheet="true" password="97b0" objects="true" scenarios="true" selectLockedCells="true"/>
  <mergeCells count="17">
    <mergeCell ref="C4:D4"/>
    <mergeCell ref="E4:H4"/>
    <mergeCell ref="B6:I6"/>
    <mergeCell ref="J7:K7"/>
    <mergeCell ref="B10:I10"/>
    <mergeCell ref="B11:I17"/>
    <mergeCell ref="J12:K12"/>
    <mergeCell ref="J14:L17"/>
    <mergeCell ref="B19:E24"/>
    <mergeCell ref="G19:I22"/>
    <mergeCell ref="J19:L19"/>
    <mergeCell ref="H24:I27"/>
    <mergeCell ref="J24:J26"/>
    <mergeCell ref="L24:L26"/>
    <mergeCell ref="D26:D27"/>
    <mergeCell ref="E26:E27"/>
    <mergeCell ref="F26:G28"/>
  </mergeCells>
  <dataValidations count="2">
    <dataValidation allowBlank="true" errorStyle="stop" operator="equal" showDropDown="false" showErrorMessage="true" showInputMessage="false" sqref="J27 L27" type="list">
      <formula1>Riepilogo!$N$9:$N$11</formula1>
      <formula2>0</formula2>
    </dataValidation>
    <dataValidation allowBlank="true" errorStyle="stop" operator="equal" showDropDown="false" showErrorMessage="true" showInputMessage="false" sqref="D28:E28" type="list">
      <formula1>Riepilogo!$O$14:$O$15</formula1>
      <formula2>0</formula2>
    </dataValidation>
  </dataValidations>
  <printOptions headings="false" gridLines="false" gridLinesSet="true" horizontalCentered="false" verticalCentered="false"/>
  <pageMargins left="0.315277777777778" right="0.315277777777778" top="0.315277777777778" bottom="0.31527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38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D9" activeCellId="0" sqref="D9"/>
    </sheetView>
  </sheetViews>
  <sheetFormatPr defaultColWidth="8.61328125" defaultRowHeight="12.8" zeroHeight="false" outlineLevelRow="0" outlineLevelCol="0"/>
  <cols>
    <col collapsed="false" customWidth="true" hidden="false" outlineLevel="0" max="1" min="1" style="2" width="2.57"/>
    <col collapsed="false" customWidth="true" hidden="false" outlineLevel="0" max="2" min="2" style="66" width="36.79"/>
    <col collapsed="false" customWidth="true" hidden="false" outlineLevel="0" max="3" min="3" style="2" width="11.53"/>
    <col collapsed="false" customWidth="true" hidden="false" outlineLevel="0" max="4" min="4" style="67" width="13.56"/>
    <col collapsed="false" customWidth="true" hidden="false" outlineLevel="0" max="5" min="5" style="2" width="7.39"/>
    <col collapsed="false" customWidth="true" hidden="true" outlineLevel="0" max="6" min="6" style="2" width="12.57"/>
    <col collapsed="false" customWidth="true" hidden="false" outlineLevel="0" max="7" min="7" style="68" width="12.72"/>
    <col collapsed="false" customWidth="true" hidden="false" outlineLevel="0" max="8" min="8" style="2" width="12.4"/>
    <col collapsed="false" customWidth="true" hidden="false" outlineLevel="0" max="16384" min="16383" style="2" width="11.53"/>
  </cols>
  <sheetData>
    <row r="1" customFormat="false" ht="16.15" hidden="false" customHeight="false" outlineLevel="0" collapsed="false">
      <c r="A1" s="69"/>
      <c r="B1" s="70"/>
      <c r="C1" s="70"/>
      <c r="D1" s="71"/>
      <c r="E1" s="70"/>
      <c r="F1" s="70"/>
      <c r="G1" s="70"/>
      <c r="H1" s="5"/>
    </row>
    <row r="2" customFormat="false" ht="16.15" hidden="false" customHeight="false" outlineLevel="0" collapsed="false">
      <c r="A2" s="69" t="s">
        <v>76</v>
      </c>
      <c r="B2" s="69"/>
      <c r="C2" s="69"/>
      <c r="D2" s="69"/>
      <c r="E2" s="69"/>
      <c r="F2" s="69"/>
      <c r="G2" s="69"/>
      <c r="H2" s="5"/>
    </row>
    <row r="3" s="25" customFormat="true" ht="31.5" hidden="false" customHeight="true" outlineLevel="0" collapsed="false">
      <c r="A3" s="72"/>
      <c r="B3" s="73" t="s">
        <v>77</v>
      </c>
      <c r="C3" s="74" t="s">
        <v>78</v>
      </c>
      <c r="D3" s="75" t="s">
        <v>79</v>
      </c>
      <c r="E3" s="74"/>
      <c r="F3" s="76" t="s">
        <v>80</v>
      </c>
      <c r="G3" s="77" t="s">
        <v>81</v>
      </c>
      <c r="H3" s="76" t="s">
        <v>18</v>
      </c>
    </row>
    <row r="4" customFormat="false" ht="15.65" hidden="false" customHeight="true" outlineLevel="0" collapsed="false">
      <c r="A4" s="78" t="s">
        <v>82</v>
      </c>
      <c r="B4" s="79" t="s">
        <v>83</v>
      </c>
      <c r="C4" s="80"/>
      <c r="D4" s="81"/>
      <c r="E4" s="82" t="s">
        <v>84</v>
      </c>
      <c r="F4" s="83" t="n">
        <v>11</v>
      </c>
      <c r="G4" s="84" t="n">
        <v>13</v>
      </c>
      <c r="H4" s="84" t="n">
        <f aca="false">D5*G4</f>
        <v>0</v>
      </c>
    </row>
    <row r="5" customFormat="false" ht="15.65" hidden="false" customHeight="true" outlineLevel="0" collapsed="false">
      <c r="A5" s="78"/>
      <c r="B5" s="79"/>
      <c r="C5" s="80" t="s">
        <v>85</v>
      </c>
      <c r="D5" s="85"/>
      <c r="E5" s="82"/>
      <c r="F5" s="83"/>
      <c r="G5" s="84"/>
      <c r="H5" s="84"/>
    </row>
    <row r="6" customFormat="false" ht="15.65" hidden="false" customHeight="true" outlineLevel="0" collapsed="false">
      <c r="A6" s="78"/>
      <c r="B6" s="79"/>
      <c r="C6" s="80"/>
      <c r="D6" s="81"/>
      <c r="E6" s="82" t="s">
        <v>86</v>
      </c>
      <c r="F6" s="83" t="n">
        <v>16</v>
      </c>
      <c r="G6" s="84" t="n">
        <v>19</v>
      </c>
      <c r="H6" s="84" t="n">
        <f aca="false">D5*G6</f>
        <v>0</v>
      </c>
    </row>
    <row r="7" customFormat="false" ht="12.8" hidden="false" customHeight="false" outlineLevel="0" collapsed="false">
      <c r="A7" s="78"/>
      <c r="B7" s="86"/>
      <c r="C7" s="87"/>
      <c r="D7" s="88"/>
      <c r="E7" s="89"/>
      <c r="F7" s="90"/>
      <c r="G7" s="91"/>
      <c r="H7" s="91"/>
    </row>
    <row r="8" customFormat="false" ht="15.65" hidden="false" customHeight="true" outlineLevel="0" collapsed="false">
      <c r="A8" s="78"/>
      <c r="B8" s="79" t="s">
        <v>87</v>
      </c>
      <c r="C8" s="80"/>
      <c r="D8" s="81"/>
      <c r="E8" s="82" t="s">
        <v>84</v>
      </c>
      <c r="F8" s="83" t="n">
        <v>5.5</v>
      </c>
      <c r="G8" s="84" t="n">
        <f aca="false">G4*0.4</f>
        <v>5.2</v>
      </c>
      <c r="H8" s="84" t="n">
        <f aca="false">D9*G8</f>
        <v>0</v>
      </c>
    </row>
    <row r="9" customFormat="false" ht="15.65" hidden="false" customHeight="true" outlineLevel="0" collapsed="false">
      <c r="A9" s="78"/>
      <c r="B9" s="79"/>
      <c r="C9" s="80" t="s">
        <v>85</v>
      </c>
      <c r="D9" s="85"/>
      <c r="E9" s="82"/>
      <c r="F9" s="83"/>
      <c r="G9" s="92"/>
      <c r="H9" s="84"/>
    </row>
    <row r="10" customFormat="false" ht="15.65" hidden="false" customHeight="true" outlineLevel="0" collapsed="false">
      <c r="A10" s="78"/>
      <c r="B10" s="79"/>
      <c r="C10" s="80"/>
      <c r="D10" s="81"/>
      <c r="E10" s="82" t="s">
        <v>86</v>
      </c>
      <c r="F10" s="83" t="n">
        <v>8</v>
      </c>
      <c r="G10" s="93" t="n">
        <f aca="false">G6*0.4</f>
        <v>7.6</v>
      </c>
      <c r="H10" s="84" t="n">
        <f aca="false">D9*G10</f>
        <v>0</v>
      </c>
    </row>
    <row r="11" customFormat="false" ht="12.8" hidden="false" customHeight="false" outlineLevel="0" collapsed="false">
      <c r="A11" s="78"/>
      <c r="B11" s="86"/>
      <c r="C11" s="87"/>
      <c r="D11" s="88"/>
      <c r="E11" s="89"/>
      <c r="F11" s="90"/>
      <c r="G11" s="91"/>
      <c r="H11" s="91"/>
    </row>
    <row r="12" customFormat="false" ht="15.65" hidden="false" customHeight="true" outlineLevel="0" collapsed="false">
      <c r="A12" s="78"/>
      <c r="B12" s="79" t="s">
        <v>88</v>
      </c>
      <c r="C12" s="80"/>
      <c r="D12" s="81"/>
      <c r="E12" s="82" t="s">
        <v>84</v>
      </c>
      <c r="F12" s="83" t="n">
        <v>13</v>
      </c>
      <c r="G12" s="93" t="n">
        <v>16</v>
      </c>
      <c r="H12" s="84" t="n">
        <f aca="false">D13*G12</f>
        <v>0</v>
      </c>
    </row>
    <row r="13" customFormat="false" ht="15.65" hidden="false" customHeight="true" outlineLevel="0" collapsed="false">
      <c r="A13" s="78"/>
      <c r="B13" s="79"/>
      <c r="C13" s="80" t="s">
        <v>85</v>
      </c>
      <c r="D13" s="94"/>
      <c r="E13" s="82"/>
      <c r="F13" s="83"/>
      <c r="G13" s="93" t="s">
        <v>89</v>
      </c>
      <c r="H13" s="84"/>
    </row>
    <row r="14" customFormat="false" ht="15.65" hidden="false" customHeight="true" outlineLevel="0" collapsed="false">
      <c r="A14" s="78"/>
      <c r="B14" s="79"/>
      <c r="C14" s="80"/>
      <c r="D14" s="81"/>
      <c r="E14" s="82" t="s">
        <v>86</v>
      </c>
      <c r="F14" s="83" t="n">
        <v>18</v>
      </c>
      <c r="G14" s="93" t="n">
        <v>22</v>
      </c>
      <c r="H14" s="84" t="n">
        <f aca="false">D13*G14</f>
        <v>0</v>
      </c>
    </row>
    <row r="15" customFormat="false" ht="12.8" hidden="false" customHeight="false" outlineLevel="0" collapsed="false">
      <c r="A15" s="78"/>
      <c r="B15" s="95"/>
      <c r="C15" s="87"/>
      <c r="D15" s="88"/>
      <c r="E15" s="89"/>
      <c r="F15" s="90"/>
      <c r="G15" s="91"/>
      <c r="H15" s="91"/>
    </row>
    <row r="16" customFormat="false" ht="18.45" hidden="false" customHeight="true" outlineLevel="0" collapsed="false">
      <c r="A16" s="78"/>
      <c r="B16" s="79" t="s">
        <v>90</v>
      </c>
      <c r="C16" s="80"/>
      <c r="D16" s="81"/>
      <c r="E16" s="82" t="s">
        <v>84</v>
      </c>
      <c r="F16" s="83" t="n">
        <v>6.5</v>
      </c>
      <c r="G16" s="93" t="n">
        <f aca="false">G12*0.4</f>
        <v>6.4</v>
      </c>
      <c r="H16" s="84" t="n">
        <f aca="false">D17*G16</f>
        <v>0</v>
      </c>
    </row>
    <row r="17" customFormat="false" ht="18.45" hidden="false" customHeight="true" outlineLevel="0" collapsed="false">
      <c r="A17" s="78"/>
      <c r="B17" s="79"/>
      <c r="C17" s="80" t="s">
        <v>85</v>
      </c>
      <c r="D17" s="94"/>
      <c r="E17" s="82"/>
      <c r="F17" s="83"/>
      <c r="G17" s="93" t="s">
        <v>89</v>
      </c>
      <c r="H17" s="84"/>
    </row>
    <row r="18" customFormat="false" ht="18.45" hidden="false" customHeight="true" outlineLevel="0" collapsed="false">
      <c r="A18" s="78"/>
      <c r="B18" s="79"/>
      <c r="C18" s="80"/>
      <c r="D18" s="81"/>
      <c r="E18" s="82" t="s">
        <v>86</v>
      </c>
      <c r="F18" s="83" t="n">
        <v>9</v>
      </c>
      <c r="G18" s="93" t="n">
        <f aca="false">G14*0.4</f>
        <v>8.8</v>
      </c>
      <c r="H18" s="84" t="n">
        <f aca="false">D17*G18</f>
        <v>0</v>
      </c>
    </row>
    <row r="19" customFormat="false" ht="6.75" hidden="false" customHeight="true" outlineLevel="0" collapsed="false">
      <c r="A19" s="96"/>
      <c r="B19" s="97"/>
      <c r="C19" s="98"/>
      <c r="D19" s="99"/>
      <c r="E19" s="98"/>
      <c r="F19" s="100"/>
      <c r="G19" s="101"/>
      <c r="H19" s="5"/>
    </row>
    <row r="20" customFormat="false" ht="18.45" hidden="false" customHeight="true" outlineLevel="0" collapsed="false">
      <c r="A20" s="102" t="s">
        <v>91</v>
      </c>
      <c r="B20" s="103" t="s">
        <v>92</v>
      </c>
      <c r="C20" s="104"/>
      <c r="D20" s="105"/>
      <c r="E20" s="106" t="s">
        <v>84</v>
      </c>
      <c r="F20" s="107" t="n">
        <v>49</v>
      </c>
      <c r="G20" s="108" t="n">
        <v>59</v>
      </c>
      <c r="H20" s="109" t="n">
        <f aca="false">D21*G20</f>
        <v>0</v>
      </c>
    </row>
    <row r="21" customFormat="false" ht="18.45" hidden="false" customHeight="true" outlineLevel="0" collapsed="false">
      <c r="A21" s="102"/>
      <c r="B21" s="103"/>
      <c r="C21" s="104" t="s">
        <v>29</v>
      </c>
      <c r="D21" s="94"/>
      <c r="E21" s="106" t="s">
        <v>86</v>
      </c>
      <c r="F21" s="107" t="n">
        <v>20</v>
      </c>
      <c r="G21" s="108" t="n">
        <f aca="false">F21*1.2</f>
        <v>24</v>
      </c>
      <c r="H21" s="109" t="n">
        <f aca="false">D21*G21</f>
        <v>0</v>
      </c>
    </row>
    <row r="22" customFormat="false" ht="18.45" hidden="false" customHeight="true" outlineLevel="0" collapsed="false">
      <c r="A22" s="102"/>
      <c r="B22" s="103"/>
      <c r="C22" s="104"/>
      <c r="D22" s="105"/>
      <c r="E22" s="106" t="s">
        <v>93</v>
      </c>
      <c r="F22" s="107" t="n">
        <v>12</v>
      </c>
      <c r="G22" s="108" t="n">
        <f aca="false">F22*1.2</f>
        <v>14.4</v>
      </c>
      <c r="H22" s="109" t="n">
        <f aca="false">IF(D21&lt;0,0,D21*G22)</f>
        <v>0</v>
      </c>
    </row>
    <row r="23" customFormat="false" ht="12.8" hidden="false" customHeight="false" outlineLevel="0" collapsed="false">
      <c r="A23" s="102"/>
      <c r="B23" s="110"/>
      <c r="C23" s="110"/>
      <c r="D23" s="110"/>
      <c r="E23" s="110"/>
      <c r="F23" s="110"/>
      <c r="G23" s="110"/>
      <c r="H23" s="111"/>
    </row>
    <row r="24" customFormat="false" ht="18.45" hidden="false" customHeight="true" outlineLevel="0" collapsed="false">
      <c r="A24" s="102"/>
      <c r="B24" s="103" t="s">
        <v>94</v>
      </c>
      <c r="C24" s="104"/>
      <c r="D24" s="105"/>
      <c r="E24" s="106" t="s">
        <v>84</v>
      </c>
      <c r="F24" s="107" t="n">
        <v>24.5</v>
      </c>
      <c r="G24" s="108" t="n">
        <f aca="false">G20*0.4</f>
        <v>23.6</v>
      </c>
      <c r="H24" s="109" t="n">
        <f aca="false">D25*G24</f>
        <v>0</v>
      </c>
    </row>
    <row r="25" customFormat="false" ht="18.45" hidden="false" customHeight="true" outlineLevel="0" collapsed="false">
      <c r="A25" s="102"/>
      <c r="B25" s="103"/>
      <c r="C25" s="104" t="s">
        <v>29</v>
      </c>
      <c r="D25" s="94"/>
      <c r="E25" s="106" t="s">
        <v>86</v>
      </c>
      <c r="F25" s="107" t="n">
        <v>10</v>
      </c>
      <c r="G25" s="108" t="n">
        <f aca="false">G21*0.4</f>
        <v>9.6</v>
      </c>
      <c r="H25" s="109" t="n">
        <f aca="false">D25*G25</f>
        <v>0</v>
      </c>
    </row>
    <row r="26" customFormat="false" ht="18.45" hidden="false" customHeight="true" outlineLevel="0" collapsed="false">
      <c r="A26" s="102"/>
      <c r="B26" s="103"/>
      <c r="C26" s="104"/>
      <c r="D26" s="105"/>
      <c r="E26" s="106" t="s">
        <v>93</v>
      </c>
      <c r="F26" s="107" t="n">
        <v>12</v>
      </c>
      <c r="G26" s="108" t="n">
        <f aca="false">G22</f>
        <v>14.4</v>
      </c>
      <c r="H26" s="109" t="n">
        <f aca="false">IF(D25&lt;0,0,D25*G26)</f>
        <v>0</v>
      </c>
    </row>
    <row r="27" customFormat="false" ht="12.8" hidden="false" customHeight="false" outlineLevel="0" collapsed="false">
      <c r="A27" s="102"/>
      <c r="B27" s="112"/>
      <c r="C27" s="112"/>
      <c r="D27" s="112"/>
      <c r="E27" s="112"/>
      <c r="F27" s="112"/>
      <c r="G27" s="112"/>
      <c r="H27" s="111"/>
    </row>
    <row r="28" customFormat="false" ht="18.45" hidden="false" customHeight="true" outlineLevel="0" collapsed="false">
      <c r="A28" s="102"/>
      <c r="B28" s="103" t="s">
        <v>95</v>
      </c>
      <c r="C28" s="104"/>
      <c r="D28" s="105"/>
      <c r="E28" s="106" t="s">
        <v>84</v>
      </c>
      <c r="F28" s="107" t="n">
        <v>86</v>
      </c>
      <c r="G28" s="108" t="n">
        <v>103</v>
      </c>
      <c r="H28" s="109" t="n">
        <f aca="false">D29*G28</f>
        <v>0</v>
      </c>
    </row>
    <row r="29" customFormat="false" ht="18.45" hidden="false" customHeight="true" outlineLevel="0" collapsed="false">
      <c r="A29" s="102"/>
      <c r="B29" s="103"/>
      <c r="C29" s="104" t="s">
        <v>29</v>
      </c>
      <c r="D29" s="94"/>
      <c r="E29" s="106" t="s">
        <v>86</v>
      </c>
      <c r="F29" s="107" t="n">
        <v>20</v>
      </c>
      <c r="G29" s="108" t="n">
        <f aca="false">F29*1.2</f>
        <v>24</v>
      </c>
      <c r="H29" s="109" t="n">
        <f aca="false">D29*G29</f>
        <v>0</v>
      </c>
    </row>
    <row r="30" customFormat="false" ht="18.45" hidden="false" customHeight="true" outlineLevel="0" collapsed="false">
      <c r="A30" s="102"/>
      <c r="B30" s="103"/>
      <c r="C30" s="104"/>
      <c r="D30" s="105"/>
      <c r="E30" s="106" t="s">
        <v>93</v>
      </c>
      <c r="F30" s="107" t="n">
        <v>12</v>
      </c>
      <c r="G30" s="108" t="n">
        <v>14</v>
      </c>
      <c r="H30" s="109" t="n">
        <f aca="false">IF(D29&lt;0,0,D29*G30)</f>
        <v>0</v>
      </c>
    </row>
    <row r="31" customFormat="false" ht="12.8" hidden="false" customHeight="false" outlineLevel="0" collapsed="false">
      <c r="A31" s="102"/>
      <c r="B31" s="112"/>
      <c r="C31" s="112"/>
      <c r="D31" s="112"/>
      <c r="E31" s="112"/>
      <c r="F31" s="112"/>
      <c r="G31" s="112"/>
      <c r="H31" s="111"/>
    </row>
    <row r="32" customFormat="false" ht="18.45" hidden="false" customHeight="true" outlineLevel="0" collapsed="false">
      <c r="A32" s="102"/>
      <c r="B32" s="103" t="s">
        <v>96</v>
      </c>
      <c r="C32" s="104"/>
      <c r="D32" s="105"/>
      <c r="E32" s="106" t="s">
        <v>84</v>
      </c>
      <c r="F32" s="107" t="n">
        <v>43</v>
      </c>
      <c r="G32" s="108" t="n">
        <f aca="false">G28*0.4</f>
        <v>41.2</v>
      </c>
      <c r="H32" s="109" t="n">
        <f aca="false">D33*G32</f>
        <v>0</v>
      </c>
    </row>
    <row r="33" customFormat="false" ht="18.45" hidden="false" customHeight="true" outlineLevel="0" collapsed="false">
      <c r="A33" s="102"/>
      <c r="B33" s="103"/>
      <c r="C33" s="104" t="s">
        <v>29</v>
      </c>
      <c r="D33" s="94"/>
      <c r="E33" s="106" t="s">
        <v>86</v>
      </c>
      <c r="F33" s="107" t="n">
        <v>10</v>
      </c>
      <c r="G33" s="108" t="n">
        <f aca="false">G29*0.4</f>
        <v>9.6</v>
      </c>
      <c r="H33" s="109" t="n">
        <f aca="false">D33*G33</f>
        <v>0</v>
      </c>
    </row>
    <row r="34" customFormat="false" ht="18.45" hidden="false" customHeight="true" outlineLevel="0" collapsed="false">
      <c r="A34" s="102"/>
      <c r="B34" s="103"/>
      <c r="C34" s="104"/>
      <c r="D34" s="105"/>
      <c r="E34" s="106" t="s">
        <v>93</v>
      </c>
      <c r="F34" s="107" t="n">
        <v>12</v>
      </c>
      <c r="G34" s="108" t="n">
        <v>14</v>
      </c>
      <c r="H34" s="109" t="n">
        <f aca="false">IF(D33&lt;0,0,D33*G34)</f>
        <v>0</v>
      </c>
    </row>
    <row r="35" customFormat="false" ht="12.8" hidden="false" customHeight="false" outlineLevel="0" collapsed="false">
      <c r="A35" s="5"/>
      <c r="B35" s="5"/>
      <c r="C35" s="5"/>
      <c r="D35" s="113"/>
      <c r="E35" s="5"/>
      <c r="F35" s="5"/>
      <c r="G35" s="5"/>
      <c r="H35" s="5"/>
    </row>
    <row r="36" customFormat="false" ht="18.45" hidden="false" customHeight="true" outlineLevel="0" collapsed="false">
      <c r="A36" s="114" t="s">
        <v>97</v>
      </c>
      <c r="B36" s="115" t="s">
        <v>98</v>
      </c>
      <c r="C36" s="116"/>
      <c r="D36" s="117"/>
      <c r="E36" s="118" t="s">
        <v>84</v>
      </c>
      <c r="F36" s="119" t="n">
        <v>56</v>
      </c>
      <c r="G36" s="120" t="n">
        <v>67</v>
      </c>
      <c r="H36" s="121" t="n">
        <f aca="false">D37*G36</f>
        <v>0</v>
      </c>
    </row>
    <row r="37" customFormat="false" ht="18.45" hidden="false" customHeight="true" outlineLevel="0" collapsed="false">
      <c r="A37" s="114"/>
      <c r="B37" s="115"/>
      <c r="C37" s="116" t="s">
        <v>29</v>
      </c>
      <c r="D37" s="94"/>
      <c r="E37" s="118"/>
      <c r="F37" s="119"/>
      <c r="G37" s="120" t="s">
        <v>89</v>
      </c>
      <c r="H37" s="121"/>
    </row>
    <row r="38" customFormat="false" ht="18.45" hidden="false" customHeight="true" outlineLevel="0" collapsed="false">
      <c r="A38" s="114"/>
      <c r="B38" s="115"/>
      <c r="C38" s="116"/>
      <c r="D38" s="117"/>
      <c r="E38" s="118" t="s">
        <v>86</v>
      </c>
      <c r="F38" s="119" t="n">
        <v>65</v>
      </c>
      <c r="G38" s="120" t="n">
        <f aca="false">F38*1.2</f>
        <v>78</v>
      </c>
      <c r="H38" s="121" t="n">
        <f aca="false">D37*G38</f>
        <v>0</v>
      </c>
    </row>
    <row r="39" customFormat="false" ht="12.8" hidden="false" customHeight="false" outlineLevel="0" collapsed="false">
      <c r="A39" s="114"/>
      <c r="B39" s="122" t="s">
        <v>89</v>
      </c>
      <c r="C39" s="122"/>
      <c r="D39" s="122"/>
      <c r="E39" s="122"/>
      <c r="F39" s="122"/>
      <c r="G39" s="122"/>
      <c r="H39" s="123"/>
    </row>
    <row r="40" customFormat="false" ht="18.45" hidden="false" customHeight="true" outlineLevel="0" collapsed="false">
      <c r="A40" s="114"/>
      <c r="B40" s="115" t="s">
        <v>99</v>
      </c>
      <c r="C40" s="116"/>
      <c r="D40" s="117"/>
      <c r="E40" s="118" t="s">
        <v>84</v>
      </c>
      <c r="F40" s="119" t="n">
        <v>28</v>
      </c>
      <c r="G40" s="120" t="n">
        <f aca="false">G36*0.4</f>
        <v>26.8</v>
      </c>
      <c r="H40" s="121" t="n">
        <f aca="false">D41*G40</f>
        <v>0</v>
      </c>
    </row>
    <row r="41" customFormat="false" ht="18.45" hidden="false" customHeight="true" outlineLevel="0" collapsed="false">
      <c r="A41" s="114"/>
      <c r="B41" s="115"/>
      <c r="C41" s="116" t="s">
        <v>29</v>
      </c>
      <c r="D41" s="94"/>
      <c r="E41" s="118"/>
      <c r="F41" s="119"/>
      <c r="G41" s="120" t="s">
        <v>89</v>
      </c>
      <c r="H41" s="121"/>
    </row>
    <row r="42" customFormat="false" ht="18.45" hidden="false" customHeight="true" outlineLevel="0" collapsed="false">
      <c r="A42" s="114"/>
      <c r="B42" s="115"/>
      <c r="C42" s="116"/>
      <c r="D42" s="117"/>
      <c r="E42" s="118" t="s">
        <v>86</v>
      </c>
      <c r="F42" s="119" t="n">
        <v>32.5</v>
      </c>
      <c r="G42" s="120" t="n">
        <f aca="false">G38*0.4</f>
        <v>31.2</v>
      </c>
      <c r="H42" s="121" t="n">
        <f aca="false">D41*G42</f>
        <v>0</v>
      </c>
    </row>
    <row r="43" customFormat="false" ht="12.8" hidden="false" customHeight="false" outlineLevel="0" collapsed="false">
      <c r="A43" s="114"/>
      <c r="B43" s="122" t="s">
        <v>89</v>
      </c>
      <c r="C43" s="122"/>
      <c r="D43" s="122"/>
      <c r="E43" s="122"/>
      <c r="F43" s="122"/>
      <c r="G43" s="122"/>
      <c r="H43" s="123"/>
    </row>
    <row r="44" customFormat="false" ht="18.45" hidden="false" customHeight="true" outlineLevel="0" collapsed="false">
      <c r="A44" s="114"/>
      <c r="B44" s="115" t="s">
        <v>100</v>
      </c>
      <c r="C44" s="116"/>
      <c r="D44" s="117"/>
      <c r="E44" s="118" t="s">
        <v>84</v>
      </c>
      <c r="F44" s="119" t="n">
        <v>95</v>
      </c>
      <c r="G44" s="120" t="n">
        <f aca="false">F44*1.2</f>
        <v>114</v>
      </c>
      <c r="H44" s="121" t="n">
        <f aca="false">D45*G44</f>
        <v>0</v>
      </c>
    </row>
    <row r="45" customFormat="false" ht="18.45" hidden="false" customHeight="true" outlineLevel="0" collapsed="false">
      <c r="A45" s="114"/>
      <c r="B45" s="115"/>
      <c r="C45" s="116" t="s">
        <v>29</v>
      </c>
      <c r="D45" s="94"/>
      <c r="E45" s="118"/>
      <c r="F45" s="119"/>
      <c r="G45" s="120" t="s">
        <v>89</v>
      </c>
      <c r="H45" s="121"/>
    </row>
    <row r="46" customFormat="false" ht="18.45" hidden="false" customHeight="true" outlineLevel="0" collapsed="false">
      <c r="A46" s="114"/>
      <c r="B46" s="115"/>
      <c r="C46" s="116"/>
      <c r="D46" s="117"/>
      <c r="E46" s="118" t="s">
        <v>86</v>
      </c>
      <c r="F46" s="119" t="n">
        <v>60</v>
      </c>
      <c r="G46" s="120" t="n">
        <f aca="false">F46*1.2</f>
        <v>72</v>
      </c>
      <c r="H46" s="121" t="n">
        <f aca="false">D45*G46</f>
        <v>0</v>
      </c>
    </row>
    <row r="47" customFormat="false" ht="12.8" hidden="false" customHeight="false" outlineLevel="0" collapsed="false">
      <c r="A47" s="114"/>
      <c r="B47" s="122" t="s">
        <v>89</v>
      </c>
      <c r="C47" s="122"/>
      <c r="D47" s="122"/>
      <c r="E47" s="122"/>
      <c r="F47" s="122"/>
      <c r="G47" s="122"/>
      <c r="H47" s="123"/>
    </row>
    <row r="48" customFormat="false" ht="18.45" hidden="false" customHeight="true" outlineLevel="0" collapsed="false">
      <c r="A48" s="114"/>
      <c r="B48" s="115" t="s">
        <v>101</v>
      </c>
      <c r="C48" s="116"/>
      <c r="D48" s="117"/>
      <c r="E48" s="118" t="s">
        <v>84</v>
      </c>
      <c r="F48" s="119" t="n">
        <v>47.5</v>
      </c>
      <c r="G48" s="120" t="n">
        <f aca="false">G44*0.4</f>
        <v>45.6</v>
      </c>
      <c r="H48" s="121" t="n">
        <f aca="false">D49*G48</f>
        <v>0</v>
      </c>
    </row>
    <row r="49" customFormat="false" ht="18.45" hidden="false" customHeight="true" outlineLevel="0" collapsed="false">
      <c r="A49" s="114"/>
      <c r="B49" s="115"/>
      <c r="C49" s="116" t="s">
        <v>29</v>
      </c>
      <c r="D49" s="94"/>
      <c r="E49" s="118"/>
      <c r="F49" s="119"/>
      <c r="G49" s="120" t="s">
        <v>89</v>
      </c>
      <c r="H49" s="121"/>
    </row>
    <row r="50" customFormat="false" ht="18.45" hidden="false" customHeight="true" outlineLevel="0" collapsed="false">
      <c r="A50" s="114"/>
      <c r="B50" s="115"/>
      <c r="C50" s="116"/>
      <c r="D50" s="117"/>
      <c r="E50" s="118" t="s">
        <v>86</v>
      </c>
      <c r="F50" s="119" t="n">
        <v>30</v>
      </c>
      <c r="G50" s="120" t="n">
        <f aca="false">G46*0.4</f>
        <v>28.8</v>
      </c>
      <c r="H50" s="121" t="n">
        <f aca="false">D49*G50</f>
        <v>0</v>
      </c>
    </row>
    <row r="51" customFormat="false" ht="12.8" hidden="false" customHeight="false" outlineLevel="0" collapsed="false">
      <c r="A51" s="114"/>
      <c r="B51" s="122"/>
      <c r="C51" s="122"/>
      <c r="D51" s="122"/>
      <c r="E51" s="122"/>
      <c r="F51" s="122"/>
      <c r="G51" s="122"/>
      <c r="H51" s="123"/>
    </row>
    <row r="52" customFormat="false" ht="18.45" hidden="false" customHeight="true" outlineLevel="0" collapsed="false">
      <c r="A52" s="114"/>
      <c r="B52" s="115" t="s">
        <v>102</v>
      </c>
      <c r="C52" s="116"/>
      <c r="D52" s="117"/>
      <c r="E52" s="118" t="s">
        <v>84</v>
      </c>
      <c r="F52" s="119" t="n">
        <v>47.5</v>
      </c>
      <c r="G52" s="120" t="n">
        <v>114</v>
      </c>
      <c r="H52" s="121" t="n">
        <f aca="false">D53*G52</f>
        <v>0</v>
      </c>
    </row>
    <row r="53" customFormat="false" ht="18.45" hidden="false" customHeight="true" outlineLevel="0" collapsed="false">
      <c r="A53" s="114"/>
      <c r="B53" s="115"/>
      <c r="C53" s="116" t="s">
        <v>29</v>
      </c>
      <c r="D53" s="94"/>
      <c r="E53" s="118"/>
      <c r="F53" s="119"/>
      <c r="G53" s="120" t="s">
        <v>89</v>
      </c>
      <c r="H53" s="121"/>
    </row>
    <row r="54" customFormat="false" ht="18.45" hidden="false" customHeight="true" outlineLevel="0" collapsed="false">
      <c r="A54" s="114"/>
      <c r="B54" s="115"/>
      <c r="C54" s="116"/>
      <c r="D54" s="117"/>
      <c r="E54" s="118" t="s">
        <v>86</v>
      </c>
      <c r="F54" s="119" t="n">
        <v>30</v>
      </c>
      <c r="G54" s="120" t="n">
        <v>72</v>
      </c>
      <c r="H54" s="121" t="n">
        <f aca="false">D53*G54</f>
        <v>0</v>
      </c>
    </row>
    <row r="55" customFormat="false" ht="12.8" hidden="false" customHeight="false" outlineLevel="0" collapsed="false">
      <c r="A55" s="114"/>
      <c r="B55" s="122" t="s">
        <v>89</v>
      </c>
      <c r="C55" s="122"/>
      <c r="D55" s="122"/>
      <c r="E55" s="122"/>
      <c r="F55" s="122"/>
      <c r="G55" s="122"/>
      <c r="H55" s="123"/>
    </row>
    <row r="56" customFormat="false" ht="18.45" hidden="false" customHeight="true" outlineLevel="0" collapsed="false">
      <c r="A56" s="114"/>
      <c r="B56" s="115" t="s">
        <v>103</v>
      </c>
      <c r="C56" s="116"/>
      <c r="D56" s="117"/>
      <c r="E56" s="118" t="s">
        <v>84</v>
      </c>
      <c r="F56" s="119" t="n">
        <v>47.5</v>
      </c>
      <c r="G56" s="120" t="n">
        <f aca="false">G52*0.4</f>
        <v>45.6</v>
      </c>
      <c r="H56" s="121" t="n">
        <f aca="false">D57*G56</f>
        <v>0</v>
      </c>
    </row>
    <row r="57" customFormat="false" ht="18.45" hidden="false" customHeight="true" outlineLevel="0" collapsed="false">
      <c r="A57" s="114"/>
      <c r="B57" s="115"/>
      <c r="C57" s="116" t="s">
        <v>29</v>
      </c>
      <c r="D57" s="94"/>
      <c r="E57" s="118"/>
      <c r="F57" s="119"/>
      <c r="G57" s="120" t="s">
        <v>89</v>
      </c>
      <c r="H57" s="121"/>
    </row>
    <row r="58" customFormat="false" ht="18.45" hidden="false" customHeight="true" outlineLevel="0" collapsed="false">
      <c r="A58" s="114"/>
      <c r="B58" s="115"/>
      <c r="C58" s="116"/>
      <c r="D58" s="117"/>
      <c r="E58" s="118" t="s">
        <v>86</v>
      </c>
      <c r="F58" s="119" t="n">
        <v>30</v>
      </c>
      <c r="G58" s="120" t="n">
        <f aca="false">G54*0.4</f>
        <v>28.8</v>
      </c>
      <c r="H58" s="121" t="n">
        <f aca="false">D57*G58</f>
        <v>0</v>
      </c>
    </row>
    <row r="59" customFormat="false" ht="12.8" hidden="false" customHeight="false" outlineLevel="0" collapsed="false">
      <c r="A59" s="114"/>
      <c r="B59" s="122" t="s">
        <v>89</v>
      </c>
      <c r="C59" s="122"/>
      <c r="D59" s="122"/>
      <c r="E59" s="122"/>
      <c r="F59" s="122"/>
      <c r="G59" s="122"/>
      <c r="H59" s="123"/>
    </row>
    <row r="60" customFormat="false" ht="18.45" hidden="false" customHeight="true" outlineLevel="0" collapsed="false">
      <c r="A60" s="114"/>
      <c r="B60" s="115" t="s">
        <v>104</v>
      </c>
      <c r="C60" s="116"/>
      <c r="D60" s="117"/>
      <c r="E60" s="118" t="s">
        <v>84</v>
      </c>
      <c r="F60" s="119" t="n">
        <v>100</v>
      </c>
      <c r="G60" s="120" t="n">
        <f aca="false">F60*1.2</f>
        <v>120</v>
      </c>
      <c r="H60" s="121" t="n">
        <f aca="false">D61*G60</f>
        <v>0</v>
      </c>
    </row>
    <row r="61" customFormat="false" ht="18.45" hidden="false" customHeight="true" outlineLevel="0" collapsed="false">
      <c r="A61" s="114"/>
      <c r="B61" s="115"/>
      <c r="C61" s="116" t="s">
        <v>29</v>
      </c>
      <c r="D61" s="94"/>
      <c r="E61" s="118"/>
      <c r="F61" s="119"/>
      <c r="G61" s="120" t="s">
        <v>89</v>
      </c>
      <c r="H61" s="121"/>
    </row>
    <row r="62" customFormat="false" ht="18.45" hidden="false" customHeight="true" outlineLevel="0" collapsed="false">
      <c r="A62" s="114"/>
      <c r="B62" s="115"/>
      <c r="C62" s="116"/>
      <c r="D62" s="117"/>
      <c r="E62" s="118" t="s">
        <v>86</v>
      </c>
      <c r="F62" s="119" t="n">
        <v>75</v>
      </c>
      <c r="G62" s="120" t="n">
        <f aca="false">F62*1.2</f>
        <v>90</v>
      </c>
      <c r="H62" s="121" t="n">
        <f aca="false">D61*G62</f>
        <v>0</v>
      </c>
    </row>
    <row r="63" customFormat="false" ht="12.8" hidden="false" customHeight="false" outlineLevel="0" collapsed="false">
      <c r="A63" s="114"/>
      <c r="B63" s="122" t="s">
        <v>89</v>
      </c>
      <c r="C63" s="122"/>
      <c r="D63" s="122"/>
      <c r="E63" s="122"/>
      <c r="F63" s="122"/>
      <c r="G63" s="122"/>
      <c r="H63" s="123"/>
    </row>
    <row r="64" customFormat="false" ht="18.45" hidden="false" customHeight="true" outlineLevel="0" collapsed="false">
      <c r="A64" s="114"/>
      <c r="B64" s="115" t="s">
        <v>105</v>
      </c>
      <c r="C64" s="116"/>
      <c r="D64" s="117"/>
      <c r="E64" s="118" t="s">
        <v>84</v>
      </c>
      <c r="F64" s="119" t="n">
        <v>50</v>
      </c>
      <c r="G64" s="120" t="n">
        <f aca="false">G60*0.4</f>
        <v>48</v>
      </c>
      <c r="H64" s="121" t="n">
        <f aca="false">D65*G64</f>
        <v>0</v>
      </c>
    </row>
    <row r="65" customFormat="false" ht="18.45" hidden="false" customHeight="true" outlineLevel="0" collapsed="false">
      <c r="A65" s="114"/>
      <c r="B65" s="115"/>
      <c r="C65" s="116" t="s">
        <v>29</v>
      </c>
      <c r="D65" s="94"/>
      <c r="E65" s="118"/>
      <c r="F65" s="119"/>
      <c r="G65" s="120"/>
      <c r="H65" s="121"/>
    </row>
    <row r="66" customFormat="false" ht="18.45" hidden="false" customHeight="true" outlineLevel="0" collapsed="false">
      <c r="A66" s="114"/>
      <c r="B66" s="115"/>
      <c r="C66" s="116"/>
      <c r="D66" s="117"/>
      <c r="E66" s="118" t="s">
        <v>86</v>
      </c>
      <c r="F66" s="119" t="n">
        <v>37.5</v>
      </c>
      <c r="G66" s="120" t="n">
        <f aca="false">G62*0.4</f>
        <v>36</v>
      </c>
      <c r="H66" s="121" t="n">
        <f aca="false">D65*G66</f>
        <v>0</v>
      </c>
    </row>
    <row r="67" customFormat="false" ht="12.8" hidden="false" customHeight="false" outlineLevel="0" collapsed="false">
      <c r="A67" s="96"/>
      <c r="B67" s="97"/>
      <c r="C67" s="98"/>
      <c r="D67" s="99"/>
      <c r="E67" s="98"/>
      <c r="F67" s="100"/>
      <c r="G67" s="101"/>
      <c r="H67" s="5"/>
    </row>
    <row r="68" customFormat="false" ht="31.5" hidden="true" customHeight="true" outlineLevel="0" collapsed="false">
      <c r="A68" s="96"/>
      <c r="B68" s="97" t="s">
        <v>77</v>
      </c>
      <c r="C68" s="98" t="s">
        <v>78</v>
      </c>
      <c r="D68" s="99"/>
      <c r="E68" s="98"/>
      <c r="F68" s="100" t="s">
        <v>80</v>
      </c>
      <c r="G68" s="101" t="s">
        <v>106</v>
      </c>
      <c r="H68" s="5"/>
    </row>
    <row r="69" customFormat="false" ht="18.45" hidden="false" customHeight="true" outlineLevel="0" collapsed="false">
      <c r="A69" s="124"/>
      <c r="B69" s="125" t="s">
        <v>107</v>
      </c>
      <c r="C69" s="126" t="s">
        <v>29</v>
      </c>
      <c r="D69" s="94"/>
      <c r="E69" s="127" t="s">
        <v>108</v>
      </c>
      <c r="F69" s="128"/>
      <c r="G69" s="129" t="n">
        <v>72</v>
      </c>
      <c r="H69" s="129" t="n">
        <f aca="false">D69*G69</f>
        <v>0</v>
      </c>
    </row>
    <row r="70" customFormat="false" ht="6.75" hidden="false" customHeight="true" outlineLevel="0" collapsed="false">
      <c r="A70" s="124"/>
      <c r="B70" s="130"/>
      <c r="C70" s="131"/>
      <c r="D70" s="132"/>
      <c r="E70" s="133"/>
      <c r="F70" s="134"/>
      <c r="G70" s="135" t="s">
        <v>89</v>
      </c>
      <c r="H70" s="5"/>
    </row>
    <row r="71" customFormat="false" ht="26" hidden="false" customHeight="true" outlineLevel="0" collapsed="false">
      <c r="A71" s="136"/>
      <c r="B71" s="137" t="s">
        <v>109</v>
      </c>
      <c r="C71" s="138" t="s">
        <v>110</v>
      </c>
      <c r="D71" s="139"/>
      <c r="E71" s="140" t="s">
        <v>108</v>
      </c>
      <c r="F71" s="141" t="n">
        <v>622</v>
      </c>
      <c r="G71" s="142" t="n">
        <v>746</v>
      </c>
      <c r="H71" s="143" t="n">
        <f aca="false">D71*G71</f>
        <v>0</v>
      </c>
    </row>
    <row r="72" customFormat="false" ht="12.8" hidden="false" customHeight="false" outlineLevel="0" collapsed="false">
      <c r="A72" s="136"/>
      <c r="B72" s="144"/>
      <c r="C72" s="138"/>
      <c r="D72" s="145"/>
      <c r="E72" s="140"/>
      <c r="F72" s="141"/>
      <c r="G72" s="142"/>
      <c r="H72" s="143"/>
    </row>
    <row r="73" customFormat="false" ht="35.5" hidden="false" customHeight="true" outlineLevel="0" collapsed="false">
      <c r="A73" s="136"/>
      <c r="B73" s="146" t="s">
        <v>111</v>
      </c>
      <c r="C73" s="147" t="s">
        <v>29</v>
      </c>
      <c r="D73" s="94"/>
      <c r="E73" s="140" t="s">
        <v>108</v>
      </c>
      <c r="F73" s="141" t="n">
        <v>31</v>
      </c>
      <c r="G73" s="142" t="n">
        <v>37</v>
      </c>
      <c r="H73" s="143" t="n">
        <f aca="false">D73*G73</f>
        <v>0</v>
      </c>
    </row>
    <row r="74" customFormat="false" ht="12.8" hidden="false" customHeight="false" outlineLevel="0" collapsed="false">
      <c r="A74" s="136"/>
      <c r="B74" s="146"/>
      <c r="C74" s="147"/>
      <c r="D74" s="148"/>
      <c r="E74" s="140"/>
      <c r="F74" s="141"/>
      <c r="G74" s="142"/>
      <c r="H74" s="143"/>
    </row>
    <row r="75" customFormat="false" ht="42.95" hidden="false" customHeight="true" outlineLevel="0" collapsed="false">
      <c r="A75" s="136"/>
      <c r="B75" s="146" t="s">
        <v>112</v>
      </c>
      <c r="C75" s="147" t="s">
        <v>29</v>
      </c>
      <c r="D75" s="94"/>
      <c r="E75" s="140" t="s">
        <v>108</v>
      </c>
      <c r="F75" s="141" t="n">
        <v>15.05</v>
      </c>
      <c r="G75" s="142" t="n">
        <v>18</v>
      </c>
      <c r="H75" s="143" t="n">
        <f aca="false">D75*G75</f>
        <v>0</v>
      </c>
    </row>
    <row r="76" customFormat="false" ht="12.8" hidden="false" customHeight="false" outlineLevel="0" collapsed="false">
      <c r="A76" s="136"/>
      <c r="B76" s="146"/>
      <c r="C76" s="147"/>
      <c r="D76" s="148"/>
      <c r="E76" s="140"/>
      <c r="F76" s="141"/>
      <c r="G76" s="142"/>
      <c r="H76" s="143"/>
    </row>
    <row r="77" customFormat="false" ht="35.5" hidden="false" customHeight="true" outlineLevel="0" collapsed="false">
      <c r="A77" s="136"/>
      <c r="B77" s="146" t="s">
        <v>113</v>
      </c>
      <c r="C77" s="147" t="s">
        <v>29</v>
      </c>
      <c r="D77" s="94"/>
      <c r="E77" s="140" t="s">
        <v>108</v>
      </c>
      <c r="F77" s="141" t="n">
        <v>16</v>
      </c>
      <c r="G77" s="142" t="n">
        <f aca="false">F77*1.2</f>
        <v>19.2</v>
      </c>
      <c r="H77" s="143" t="n">
        <f aca="false">D77*G77</f>
        <v>0</v>
      </c>
    </row>
    <row r="78" customFormat="false" ht="12.8" hidden="false" customHeight="false" outlineLevel="0" collapsed="false">
      <c r="A78" s="136"/>
      <c r="B78" s="146"/>
      <c r="C78" s="147"/>
      <c r="D78" s="148"/>
      <c r="E78" s="140"/>
      <c r="F78" s="141"/>
      <c r="G78" s="142"/>
      <c r="H78" s="143"/>
    </row>
    <row r="79" customFormat="false" ht="35.5" hidden="false" customHeight="true" outlineLevel="0" collapsed="false">
      <c r="A79" s="136"/>
      <c r="B79" s="146" t="s">
        <v>114</v>
      </c>
      <c r="C79" s="147" t="s">
        <v>29</v>
      </c>
      <c r="D79" s="94"/>
      <c r="E79" s="140" t="s">
        <v>108</v>
      </c>
      <c r="F79" s="141" t="n">
        <v>8</v>
      </c>
      <c r="G79" s="142" t="n">
        <v>10</v>
      </c>
      <c r="H79" s="143" t="n">
        <f aca="false">D79*G79</f>
        <v>0</v>
      </c>
    </row>
    <row r="80" customFormat="false" ht="12.8" hidden="false" customHeight="false" outlineLevel="0" collapsed="false">
      <c r="A80" s="136"/>
      <c r="B80" s="146"/>
      <c r="C80" s="147"/>
      <c r="D80" s="148"/>
      <c r="E80" s="140"/>
      <c r="F80" s="141"/>
      <c r="G80" s="142"/>
      <c r="H80" s="143"/>
    </row>
    <row r="81" customFormat="false" ht="35.5" hidden="false" customHeight="true" outlineLevel="0" collapsed="false">
      <c r="A81" s="136"/>
      <c r="B81" s="146" t="s">
        <v>115</v>
      </c>
      <c r="C81" s="147" t="s">
        <v>29</v>
      </c>
      <c r="D81" s="94"/>
      <c r="E81" s="140" t="s">
        <v>108</v>
      </c>
      <c r="F81" s="141" t="n">
        <v>47</v>
      </c>
      <c r="G81" s="142" t="n">
        <v>56</v>
      </c>
      <c r="H81" s="143" t="n">
        <f aca="false">D81*G81</f>
        <v>0</v>
      </c>
    </row>
    <row r="82" customFormat="false" ht="12.8" hidden="false" customHeight="false" outlineLevel="0" collapsed="false">
      <c r="A82" s="136"/>
      <c r="B82" s="146"/>
      <c r="C82" s="147"/>
      <c r="D82" s="148"/>
      <c r="E82" s="140"/>
      <c r="F82" s="141"/>
      <c r="G82" s="142"/>
      <c r="H82" s="143"/>
    </row>
    <row r="83" customFormat="false" ht="44.95" hidden="false" customHeight="true" outlineLevel="0" collapsed="false">
      <c r="A83" s="136"/>
      <c r="B83" s="146" t="s">
        <v>116</v>
      </c>
      <c r="C83" s="147" t="s">
        <v>29</v>
      </c>
      <c r="D83" s="94"/>
      <c r="E83" s="140" t="s">
        <v>108</v>
      </c>
      <c r="F83" s="141" t="n">
        <v>23.5</v>
      </c>
      <c r="G83" s="142" t="n">
        <f aca="false">G81*0.4</f>
        <v>22.4</v>
      </c>
      <c r="H83" s="143" t="n">
        <f aca="false">D83*G83</f>
        <v>0</v>
      </c>
    </row>
    <row r="84" customFormat="false" ht="7.45" hidden="false" customHeight="true" outlineLevel="0" collapsed="false">
      <c r="A84" s="96"/>
      <c r="B84" s="97"/>
      <c r="C84" s="98"/>
      <c r="D84" s="99"/>
      <c r="E84" s="98"/>
      <c r="F84" s="100"/>
      <c r="G84" s="101"/>
      <c r="H84" s="5"/>
    </row>
    <row r="85" customFormat="false" ht="18.45" hidden="false" customHeight="true" outlineLevel="0" collapsed="false">
      <c r="A85" s="149" t="s">
        <v>117</v>
      </c>
      <c r="B85" s="150" t="s">
        <v>118</v>
      </c>
      <c r="C85" s="151"/>
      <c r="D85" s="152"/>
      <c r="E85" s="153" t="s">
        <v>84</v>
      </c>
      <c r="F85" s="154" t="n">
        <v>13</v>
      </c>
      <c r="G85" s="155" t="n">
        <v>16</v>
      </c>
      <c r="H85" s="156" t="n">
        <f aca="false">D86*G85</f>
        <v>0</v>
      </c>
    </row>
    <row r="86" customFormat="false" ht="18.45" hidden="false" customHeight="true" outlineLevel="0" collapsed="false">
      <c r="A86" s="149"/>
      <c r="B86" s="150"/>
      <c r="C86" s="151" t="s">
        <v>85</v>
      </c>
      <c r="D86" s="94"/>
      <c r="E86" s="153"/>
      <c r="F86" s="154"/>
      <c r="G86" s="155" t="s">
        <v>89</v>
      </c>
      <c r="H86" s="5"/>
      <c r="J86" s="157"/>
    </row>
    <row r="87" customFormat="false" ht="18.45" hidden="false" customHeight="true" outlineLevel="0" collapsed="false">
      <c r="A87" s="149"/>
      <c r="B87" s="150"/>
      <c r="C87" s="151"/>
      <c r="D87" s="152"/>
      <c r="E87" s="153" t="s">
        <v>86</v>
      </c>
      <c r="F87" s="154" t="n">
        <v>18</v>
      </c>
      <c r="G87" s="155" t="n">
        <v>22</v>
      </c>
      <c r="H87" s="156" t="n">
        <f aca="false">D86*G87</f>
        <v>0</v>
      </c>
    </row>
    <row r="88" customFormat="false" ht="23.7" hidden="false" customHeight="true" outlineLevel="0" collapsed="false">
      <c r="A88" s="149"/>
      <c r="B88" s="158"/>
      <c r="C88" s="159"/>
      <c r="D88" s="160"/>
      <c r="E88" s="159"/>
      <c r="F88" s="159"/>
      <c r="G88" s="161"/>
      <c r="H88" s="5"/>
    </row>
    <row r="89" customFormat="false" ht="18.45" hidden="false" customHeight="true" outlineLevel="0" collapsed="false">
      <c r="A89" s="149"/>
      <c r="B89" s="150" t="s">
        <v>119</v>
      </c>
      <c r="C89" s="151"/>
      <c r="D89" s="152"/>
      <c r="E89" s="153" t="s">
        <v>84</v>
      </c>
      <c r="F89" s="154" t="s">
        <v>89</v>
      </c>
      <c r="G89" s="155" t="n">
        <v>132</v>
      </c>
      <c r="H89" s="156" t="n">
        <f aca="false">D90*G89</f>
        <v>0</v>
      </c>
    </row>
    <row r="90" customFormat="false" ht="18.45" hidden="false" customHeight="true" outlineLevel="0" collapsed="false">
      <c r="A90" s="149"/>
      <c r="B90" s="150"/>
      <c r="C90" s="151" t="s">
        <v>29</v>
      </c>
      <c r="D90" s="94"/>
      <c r="E90" s="153"/>
      <c r="F90" s="154"/>
      <c r="G90" s="155" t="s">
        <v>89</v>
      </c>
      <c r="H90" s="5"/>
    </row>
    <row r="91" customFormat="false" ht="22.35" hidden="false" customHeight="true" outlineLevel="0" collapsed="false">
      <c r="A91" s="149"/>
      <c r="B91" s="150"/>
      <c r="C91" s="151"/>
      <c r="D91" s="152"/>
      <c r="E91" s="153" t="s">
        <v>86</v>
      </c>
      <c r="F91" s="154" t="s">
        <v>89</v>
      </c>
      <c r="G91" s="155" t="n">
        <v>99</v>
      </c>
      <c r="H91" s="156" t="n">
        <f aca="false">D90*G91</f>
        <v>0</v>
      </c>
    </row>
    <row r="92" customFormat="false" ht="12.8" hidden="false" customHeight="false" outlineLevel="0" collapsed="false">
      <c r="A92" s="149"/>
      <c r="B92" s="150"/>
      <c r="C92" s="151"/>
      <c r="D92" s="152"/>
      <c r="E92" s="153"/>
      <c r="F92" s="154"/>
      <c r="G92" s="155"/>
      <c r="H92" s="5"/>
    </row>
    <row r="93" customFormat="false" ht="26" hidden="true" customHeight="true" outlineLevel="0" collapsed="false">
      <c r="A93" s="149"/>
      <c r="B93" s="97" t="s">
        <v>77</v>
      </c>
      <c r="C93" s="98" t="s">
        <v>78</v>
      </c>
      <c r="D93" s="99"/>
      <c r="E93" s="98"/>
      <c r="F93" s="100" t="s">
        <v>80</v>
      </c>
      <c r="G93" s="101" t="s">
        <v>106</v>
      </c>
      <c r="H93" s="5"/>
    </row>
    <row r="94" customFormat="false" ht="18.45" hidden="false" customHeight="true" outlineLevel="0" collapsed="false">
      <c r="A94" s="149" t="s">
        <v>117</v>
      </c>
      <c r="B94" s="150" t="s">
        <v>120</v>
      </c>
      <c r="C94" s="151"/>
      <c r="D94" s="152"/>
      <c r="E94" s="153" t="s">
        <v>84</v>
      </c>
      <c r="F94" s="154" t="s">
        <v>89</v>
      </c>
      <c r="G94" s="155" t="n">
        <v>74</v>
      </c>
      <c r="H94" s="156" t="n">
        <f aca="false">D95*G94</f>
        <v>0</v>
      </c>
    </row>
    <row r="95" customFormat="false" ht="18.45" hidden="false" customHeight="true" outlineLevel="0" collapsed="false">
      <c r="A95" s="149"/>
      <c r="B95" s="150"/>
      <c r="C95" s="151" t="s">
        <v>29</v>
      </c>
      <c r="D95" s="94"/>
      <c r="E95" s="153"/>
      <c r="F95" s="154"/>
      <c r="G95" s="155" t="s">
        <v>89</v>
      </c>
      <c r="H95" s="5"/>
    </row>
    <row r="96" customFormat="false" ht="18.45" hidden="false" customHeight="true" outlineLevel="0" collapsed="false">
      <c r="A96" s="149"/>
      <c r="B96" s="150"/>
      <c r="C96" s="151"/>
      <c r="D96" s="152"/>
      <c r="E96" s="153" t="s">
        <v>86</v>
      </c>
      <c r="F96" s="154" t="s">
        <v>89</v>
      </c>
      <c r="G96" s="155" t="n">
        <v>86</v>
      </c>
      <c r="H96" s="156" t="n">
        <f aca="false">D95*G96</f>
        <v>0</v>
      </c>
    </row>
    <row r="97" customFormat="false" ht="23.7" hidden="false" customHeight="true" outlineLevel="0" collapsed="false">
      <c r="A97" s="149"/>
      <c r="B97" s="162"/>
      <c r="C97" s="162"/>
      <c r="D97" s="162"/>
      <c r="E97" s="162"/>
      <c r="F97" s="162"/>
      <c r="G97" s="162"/>
      <c r="H97" s="5"/>
    </row>
    <row r="98" customFormat="false" ht="18.45" hidden="false" customHeight="true" outlineLevel="0" collapsed="false">
      <c r="A98" s="149"/>
      <c r="B98" s="150" t="s">
        <v>121</v>
      </c>
      <c r="C98" s="151"/>
      <c r="D98" s="152"/>
      <c r="E98" s="153" t="s">
        <v>84</v>
      </c>
      <c r="F98" s="154" t="s">
        <v>89</v>
      </c>
      <c r="G98" s="155" t="n">
        <v>125</v>
      </c>
      <c r="H98" s="156" t="n">
        <f aca="false">D99*G98</f>
        <v>0</v>
      </c>
    </row>
    <row r="99" customFormat="false" ht="18.45" hidden="false" customHeight="true" outlineLevel="0" collapsed="false">
      <c r="A99" s="149"/>
      <c r="B99" s="150"/>
      <c r="C99" s="151" t="s">
        <v>29</v>
      </c>
      <c r="D99" s="94"/>
      <c r="E99" s="153"/>
      <c r="F99" s="154"/>
      <c r="G99" s="155" t="s">
        <v>89</v>
      </c>
      <c r="H99" s="5"/>
    </row>
    <row r="100" customFormat="false" ht="22.35" hidden="false" customHeight="true" outlineLevel="0" collapsed="false">
      <c r="A100" s="149"/>
      <c r="B100" s="150"/>
      <c r="C100" s="151"/>
      <c r="D100" s="152"/>
      <c r="E100" s="153" t="s">
        <v>86</v>
      </c>
      <c r="F100" s="154" t="s">
        <v>89</v>
      </c>
      <c r="G100" s="155" t="n">
        <v>79</v>
      </c>
      <c r="H100" s="156" t="n">
        <f aca="false">D99*G100</f>
        <v>0</v>
      </c>
    </row>
    <row r="101" customFormat="false" ht="12.8" hidden="false" customHeight="false" outlineLevel="0" collapsed="false">
      <c r="A101" s="5"/>
      <c r="B101" s="163"/>
      <c r="C101" s="5"/>
      <c r="D101" s="113"/>
      <c r="E101" s="5"/>
      <c r="F101" s="5"/>
      <c r="G101" s="164"/>
      <c r="H101" s="5"/>
    </row>
    <row r="102" customFormat="false" ht="12.8" hidden="false" customHeight="false" outlineLevel="0" collapsed="false">
      <c r="A102" s="5"/>
      <c r="B102" s="163"/>
      <c r="C102" s="5"/>
      <c r="D102" s="113"/>
      <c r="E102" s="5"/>
      <c r="F102" s="5"/>
      <c r="G102" s="165" t="s">
        <v>18</v>
      </c>
      <c r="H102" s="165" t="n">
        <f aca="false">SUM(H4:H101)</f>
        <v>0</v>
      </c>
    </row>
    <row r="103" customFormat="false" ht="12.8" hidden="false" customHeight="false" outlineLevel="0" collapsed="false">
      <c r="A103" s="5"/>
      <c r="B103" s="163"/>
      <c r="C103" s="5"/>
      <c r="D103" s="113"/>
      <c r="E103" s="5"/>
      <c r="F103" s="5"/>
      <c r="G103" s="166" t="s">
        <v>122</v>
      </c>
      <c r="H103" s="167" t="n">
        <f aca="false">SUMIF($E$4:$E$100,G103,$H$4:$H$100)</f>
        <v>0</v>
      </c>
      <c r="I103" s="168"/>
    </row>
    <row r="104" customFormat="false" ht="12.8" hidden="false" customHeight="false" outlineLevel="0" collapsed="false">
      <c r="A104" s="5"/>
      <c r="B104" s="163"/>
      <c r="C104" s="5"/>
      <c r="D104" s="113"/>
      <c r="E104" s="5"/>
      <c r="F104" s="5"/>
      <c r="G104" s="166" t="s">
        <v>123</v>
      </c>
      <c r="H104" s="167" t="n">
        <f aca="false">SUMIF($E$4:$E$100,G104,$H$4:$H$100)</f>
        <v>0</v>
      </c>
    </row>
    <row r="105" customFormat="false" ht="12.8" hidden="false" customHeight="false" outlineLevel="0" collapsed="false">
      <c r="A105" s="5"/>
      <c r="B105" s="163"/>
      <c r="C105" s="5"/>
      <c r="D105" s="113"/>
      <c r="E105" s="5"/>
      <c r="F105" s="5"/>
      <c r="G105" s="166" t="s">
        <v>93</v>
      </c>
      <c r="H105" s="167" t="n">
        <f aca="false">SUMIF($E$4:$E$100,G105,$H$4:$H$100)</f>
        <v>0</v>
      </c>
    </row>
    <row r="106" customFormat="false" ht="12.8" hidden="false" customHeight="false" outlineLevel="0" collapsed="false">
      <c r="A106" s="5"/>
      <c r="B106" s="163"/>
      <c r="C106" s="5"/>
      <c r="D106" s="113"/>
      <c r="E106" s="5"/>
      <c r="F106" s="5"/>
      <c r="G106" s="166" t="s">
        <v>108</v>
      </c>
      <c r="H106" s="167" t="n">
        <f aca="false">SUMIF($E$4:$E$100,G106,$H$4:$H$100)</f>
        <v>0</v>
      </c>
    </row>
    <row r="107" customFormat="false" ht="12.8" hidden="false" customHeight="false" outlineLevel="0" collapsed="false">
      <c r="A107" s="5"/>
      <c r="B107" s="163"/>
      <c r="C107" s="5"/>
      <c r="D107" s="113"/>
      <c r="E107" s="5"/>
      <c r="F107" s="5"/>
      <c r="G107" s="164"/>
      <c r="H107" s="5"/>
    </row>
    <row r="108" customFormat="false" ht="12.8" hidden="false" customHeight="false" outlineLevel="0" collapsed="false">
      <c r="A108" s="5"/>
      <c r="B108" s="27" t="s">
        <v>124</v>
      </c>
      <c r="C108" s="5"/>
      <c r="D108" s="113"/>
      <c r="E108" s="5"/>
      <c r="F108" s="5"/>
      <c r="G108" s="164"/>
      <c r="H108" s="5"/>
    </row>
    <row r="109" customFormat="false" ht="12.8" hidden="false" customHeight="false" outlineLevel="0" collapsed="false">
      <c r="A109" s="5"/>
      <c r="B109" s="169" t="s">
        <v>125</v>
      </c>
      <c r="C109" s="170"/>
      <c r="D109" s="113" t="str">
        <f aca="false">IF(C109&lt;&gt;"si",IF(C109&lt;&gt;"no",IF(C109&lt;&gt;"","ERRORE",""),""),"")</f>
        <v/>
      </c>
      <c r="E109" s="5"/>
      <c r="F109" s="5"/>
      <c r="G109" s="171" t="s">
        <v>47</v>
      </c>
      <c r="H109" s="172" t="s">
        <v>48</v>
      </c>
      <c r="J109" s="51" t="s">
        <v>66</v>
      </c>
    </row>
    <row r="110" customFormat="false" ht="12.8" hidden="false" customHeight="false" outlineLevel="0" collapsed="false">
      <c r="A110" s="5"/>
      <c r="B110" s="169" t="s">
        <v>126</v>
      </c>
      <c r="C110" s="170"/>
      <c r="D110" s="113" t="str">
        <f aca="false">IF(C110&lt;&gt;"si",IF(C110&lt;&gt;"no",IF(C110&lt;&gt;"","ERRORE",""),""),"")</f>
        <v/>
      </c>
      <c r="E110" s="5"/>
      <c r="F110" s="5"/>
      <c r="G110" s="173" t="s">
        <v>59</v>
      </c>
      <c r="H110" s="174" t="n">
        <v>2.5</v>
      </c>
      <c r="J110" s="51" t="s">
        <v>67</v>
      </c>
    </row>
    <row r="111" customFormat="false" ht="12.8" hidden="false" customHeight="false" outlineLevel="0" collapsed="false">
      <c r="A111" s="5"/>
      <c r="B111" s="175"/>
      <c r="C111" s="5"/>
      <c r="D111" s="113"/>
      <c r="E111" s="5"/>
      <c r="F111" s="5"/>
      <c r="G111" s="164"/>
      <c r="H111" s="5"/>
    </row>
    <row r="112" customFormat="false" ht="12.8" hidden="false" customHeight="false" outlineLevel="0" collapsed="false">
      <c r="A112" s="5"/>
      <c r="B112" s="176" t="s">
        <v>127</v>
      </c>
      <c r="C112" s="177"/>
      <c r="D112" s="178"/>
      <c r="E112" s="177"/>
      <c r="F112" s="177"/>
      <c r="G112" s="179"/>
      <c r="H112" s="5"/>
    </row>
    <row r="113" customFormat="false" ht="12.8" hidden="false" customHeight="false" outlineLevel="0" collapsed="false">
      <c r="A113" s="5"/>
      <c r="B113" s="180" t="s">
        <v>128</v>
      </c>
      <c r="C113" s="5"/>
      <c r="D113" s="181" t="n">
        <f aca="false">IF($C$109="si","===",H102/2)</f>
        <v>0</v>
      </c>
      <c r="E113" s="5"/>
      <c r="F113" s="5"/>
      <c r="G113" s="182"/>
      <c r="H113" s="5"/>
    </row>
    <row r="114" customFormat="false" ht="12.8" hidden="false" customHeight="false" outlineLevel="0" collapsed="false">
      <c r="A114" s="5"/>
      <c r="B114" s="183"/>
      <c r="C114" s="5"/>
      <c r="D114" s="184" t="s">
        <v>129</v>
      </c>
      <c r="E114" s="185"/>
      <c r="F114" s="185"/>
      <c r="G114" s="186"/>
      <c r="H114" s="5"/>
    </row>
    <row r="115" customFormat="false" ht="12.8" hidden="false" customHeight="false" outlineLevel="0" collapsed="false">
      <c r="A115" s="5"/>
      <c r="B115" s="183"/>
      <c r="C115" s="5"/>
      <c r="D115" s="166" t="s">
        <v>122</v>
      </c>
      <c r="E115" s="187"/>
      <c r="F115" s="187"/>
      <c r="G115" s="188" t="n">
        <f aca="false">IF(C109="si","===",H103/2)</f>
        <v>0</v>
      </c>
      <c r="H115" s="5"/>
    </row>
    <row r="116" customFormat="false" ht="12.8" hidden="false" customHeight="false" outlineLevel="0" collapsed="false">
      <c r="A116" s="5"/>
      <c r="B116" s="189"/>
      <c r="C116" s="5"/>
      <c r="D116" s="190" t="s">
        <v>123</v>
      </c>
      <c r="E116" s="5"/>
      <c r="F116" s="5"/>
      <c r="G116" s="188" t="n">
        <f aca="false">IF(C109="si","===",H104/2)</f>
        <v>0</v>
      </c>
      <c r="H116" s="5"/>
    </row>
    <row r="117" customFormat="false" ht="12.8" hidden="false" customHeight="false" outlineLevel="0" collapsed="false">
      <c r="A117" s="5"/>
      <c r="B117" s="189"/>
      <c r="C117" s="5"/>
      <c r="D117" s="166" t="s">
        <v>130</v>
      </c>
      <c r="E117" s="187"/>
      <c r="F117" s="187"/>
      <c r="G117" s="188" t="n">
        <f aca="false">IF(C109="si","===",H105/2)</f>
        <v>0</v>
      </c>
      <c r="H117" s="5"/>
    </row>
    <row r="118" customFormat="false" ht="12.8" hidden="false" customHeight="false" outlineLevel="0" collapsed="false">
      <c r="A118" s="5"/>
      <c r="B118" s="191"/>
      <c r="C118" s="192"/>
      <c r="D118" s="193" t="s">
        <v>108</v>
      </c>
      <c r="E118" s="192"/>
      <c r="F118" s="192"/>
      <c r="G118" s="188" t="n">
        <f aca="false">IF(C109="si","===",H106/2)</f>
        <v>0</v>
      </c>
      <c r="H118" s="5"/>
    </row>
    <row r="119" customFormat="false" ht="12.8" hidden="false" customHeight="false" outlineLevel="0" collapsed="false">
      <c r="A119" s="5"/>
      <c r="B119" s="163"/>
      <c r="C119" s="5"/>
      <c r="D119" s="113"/>
      <c r="E119" s="5"/>
      <c r="F119" s="5"/>
      <c r="G119" s="164"/>
      <c r="H119" s="5"/>
    </row>
    <row r="120" customFormat="false" ht="12.8" hidden="false" customHeight="false" outlineLevel="0" collapsed="false">
      <c r="A120" s="5"/>
      <c r="B120" s="176" t="s">
        <v>131</v>
      </c>
      <c r="C120" s="177"/>
      <c r="D120" s="178"/>
      <c r="E120" s="177"/>
      <c r="F120" s="177"/>
      <c r="G120" s="179"/>
      <c r="H120" s="5"/>
    </row>
    <row r="121" customFormat="false" ht="12.8" hidden="false" customHeight="false" outlineLevel="0" collapsed="false">
      <c r="A121" s="5"/>
      <c r="B121" s="180" t="s">
        <v>132</v>
      </c>
      <c r="C121" s="5"/>
      <c r="D121" s="181" t="n">
        <f aca="false">IF($C$109="si","===",(H102/2*(1+0.025/2)/2))</f>
        <v>0</v>
      </c>
      <c r="E121" s="5"/>
      <c r="F121" s="5"/>
      <c r="G121" s="182"/>
      <c r="H121" s="194"/>
    </row>
    <row r="122" customFormat="false" ht="12.8" hidden="false" customHeight="false" outlineLevel="0" collapsed="false">
      <c r="A122" s="5"/>
      <c r="B122" s="183"/>
      <c r="C122" s="5"/>
      <c r="D122" s="184" t="s">
        <v>129</v>
      </c>
      <c r="E122" s="185"/>
      <c r="F122" s="185"/>
      <c r="G122" s="186"/>
      <c r="H122" s="5"/>
    </row>
    <row r="123" customFormat="false" ht="12.8" hidden="false" customHeight="false" outlineLevel="0" collapsed="false">
      <c r="A123" s="5"/>
      <c r="B123" s="183"/>
      <c r="C123" s="5"/>
      <c r="D123" s="166" t="s">
        <v>122</v>
      </c>
      <c r="E123" s="187"/>
      <c r="F123" s="187"/>
      <c r="G123" s="188" t="n">
        <f aca="false">IF($C$109="si","===",H103/4*(1+H110/200))</f>
        <v>0</v>
      </c>
      <c r="H123" s="5"/>
    </row>
    <row r="124" customFormat="false" ht="12.8" hidden="false" customHeight="false" outlineLevel="0" collapsed="false">
      <c r="A124" s="5"/>
      <c r="B124" s="189"/>
      <c r="C124" s="5"/>
      <c r="D124" s="190" t="s">
        <v>123</v>
      </c>
      <c r="E124" s="5"/>
      <c r="F124" s="5"/>
      <c r="G124" s="188" t="n">
        <f aca="false">IF($C$109="si","===",H104/4*(1+H111/200))</f>
        <v>0</v>
      </c>
      <c r="H124" s="5"/>
    </row>
    <row r="125" customFormat="false" ht="12.8" hidden="false" customHeight="false" outlineLevel="0" collapsed="false">
      <c r="A125" s="5"/>
      <c r="B125" s="189"/>
      <c r="C125" s="5"/>
      <c r="D125" s="166" t="s">
        <v>130</v>
      </c>
      <c r="E125" s="187"/>
      <c r="F125" s="187"/>
      <c r="G125" s="188" t="n">
        <f aca="false">IF($C$109="si","===",H105/4*(1+H112/200))</f>
        <v>0</v>
      </c>
      <c r="H125" s="5"/>
    </row>
    <row r="126" customFormat="false" ht="12.8" hidden="false" customHeight="false" outlineLevel="0" collapsed="false">
      <c r="A126" s="5"/>
      <c r="B126" s="191"/>
      <c r="C126" s="192"/>
      <c r="D126" s="193" t="s">
        <v>108</v>
      </c>
      <c r="E126" s="192"/>
      <c r="F126" s="192"/>
      <c r="G126" s="188" t="n">
        <f aca="false">IF($C$109="si","===",H106/4*(1+H113/200))</f>
        <v>0</v>
      </c>
      <c r="H126" s="5"/>
    </row>
    <row r="127" customFormat="false" ht="12.8" hidden="false" customHeight="false" outlineLevel="0" collapsed="false">
      <c r="A127" s="5"/>
      <c r="B127" s="163"/>
      <c r="C127" s="5"/>
      <c r="D127" s="113"/>
      <c r="E127" s="5"/>
      <c r="F127" s="5"/>
      <c r="G127" s="164"/>
      <c r="H127" s="5"/>
    </row>
    <row r="128" customFormat="false" ht="12.8" hidden="false" customHeight="false" outlineLevel="0" collapsed="false">
      <c r="A128" s="5"/>
      <c r="B128" s="176" t="s">
        <v>133</v>
      </c>
      <c r="C128" s="177"/>
      <c r="D128" s="178"/>
      <c r="E128" s="177"/>
      <c r="F128" s="177"/>
      <c r="G128" s="179"/>
      <c r="H128" s="5"/>
    </row>
    <row r="129" customFormat="false" ht="12.8" hidden="false" customHeight="false" outlineLevel="0" collapsed="false">
      <c r="A129" s="5"/>
      <c r="B129" s="180" t="s">
        <v>134</v>
      </c>
      <c r="C129" s="5"/>
      <c r="D129" s="181" t="n">
        <f aca="false">IF($C$109="si","===",H102/4*(1+0.025))</f>
        <v>0</v>
      </c>
      <c r="E129" s="5"/>
      <c r="F129" s="5"/>
      <c r="G129" s="182"/>
      <c r="H129" s="5"/>
    </row>
    <row r="130" customFormat="false" ht="12.8" hidden="false" customHeight="false" outlineLevel="0" collapsed="false">
      <c r="A130" s="5"/>
      <c r="B130" s="183"/>
      <c r="C130" s="5"/>
      <c r="D130" s="184" t="s">
        <v>129</v>
      </c>
      <c r="E130" s="185"/>
      <c r="F130" s="185"/>
      <c r="G130" s="186"/>
      <c r="H130" s="5"/>
    </row>
    <row r="131" customFormat="false" ht="12.8" hidden="false" customHeight="false" outlineLevel="0" collapsed="false">
      <c r="A131" s="5"/>
      <c r="B131" s="183"/>
      <c r="C131" s="5"/>
      <c r="D131" s="166" t="s">
        <v>122</v>
      </c>
      <c r="E131" s="187"/>
      <c r="F131" s="187"/>
      <c r="G131" s="188" t="n">
        <f aca="false">IF($C$109="si","===",H103/4*(1+H110/100))</f>
        <v>0</v>
      </c>
      <c r="H131" s="5"/>
    </row>
    <row r="132" customFormat="false" ht="12.8" hidden="false" customHeight="false" outlineLevel="0" collapsed="false">
      <c r="A132" s="5"/>
      <c r="B132" s="189"/>
      <c r="C132" s="5"/>
      <c r="D132" s="190" t="s">
        <v>123</v>
      </c>
      <c r="E132" s="5"/>
      <c r="F132" s="5"/>
      <c r="G132" s="188" t="n">
        <f aca="false">IF($C$109="si","===",H104/4*(1+H111/100))</f>
        <v>0</v>
      </c>
      <c r="H132" s="5"/>
    </row>
    <row r="133" customFormat="false" ht="12.8" hidden="false" customHeight="false" outlineLevel="0" collapsed="false">
      <c r="A133" s="5"/>
      <c r="B133" s="189"/>
      <c r="C133" s="5"/>
      <c r="D133" s="166" t="s">
        <v>130</v>
      </c>
      <c r="E133" s="187"/>
      <c r="F133" s="187"/>
      <c r="G133" s="188" t="n">
        <f aca="false">IF($C$109="si","===",H105/4*(1+H112/100))</f>
        <v>0</v>
      </c>
      <c r="H133" s="5"/>
    </row>
    <row r="134" customFormat="false" ht="12.8" hidden="false" customHeight="false" outlineLevel="0" collapsed="false">
      <c r="A134" s="5"/>
      <c r="B134" s="191"/>
      <c r="C134" s="192"/>
      <c r="D134" s="193" t="s">
        <v>108</v>
      </c>
      <c r="E134" s="192"/>
      <c r="F134" s="192"/>
      <c r="G134" s="188" t="n">
        <f aca="false">IF($C$109="si","===",H106/4*(1+H113/100))</f>
        <v>0</v>
      </c>
      <c r="H134" s="5"/>
    </row>
    <row r="135" customFormat="false" ht="12.8" hidden="false" customHeight="false" outlineLevel="0" collapsed="false">
      <c r="A135" s="5"/>
      <c r="B135" s="163"/>
      <c r="C135" s="5"/>
      <c r="D135" s="113"/>
      <c r="E135" s="5"/>
      <c r="F135" s="5"/>
      <c r="G135" s="164"/>
      <c r="H135" s="5"/>
    </row>
    <row r="136" customFormat="false" ht="12.8" hidden="false" customHeight="false" outlineLevel="0" collapsed="false">
      <c r="A136" s="5"/>
      <c r="B136" s="195"/>
      <c r="C136" s="196"/>
      <c r="D136" s="196"/>
      <c r="E136" s="197"/>
      <c r="F136" s="198"/>
      <c r="G136" s="198"/>
      <c r="H136" s="5"/>
    </row>
    <row r="137" customFormat="false" ht="12.8" hidden="false" customHeight="false" outlineLevel="0" collapsed="false">
      <c r="A137" s="5"/>
      <c r="B137" s="199" t="s">
        <v>135</v>
      </c>
      <c r="C137" s="200"/>
      <c r="D137" s="200"/>
      <c r="E137" s="201"/>
      <c r="F137" s="202" t="n">
        <f aca="false">SUM(F125+F131)</f>
        <v>0</v>
      </c>
      <c r="G137" s="202" t="n">
        <f aca="false">IF(C109="si","NO ",D129+D121)</f>
        <v>0</v>
      </c>
      <c r="H137" s="5"/>
    </row>
    <row r="138" customFormat="false" ht="12.8" hidden="false" customHeight="false" outlineLevel="0" collapsed="false">
      <c r="A138" s="5"/>
      <c r="B138" s="203"/>
      <c r="C138" s="204"/>
      <c r="D138" s="204"/>
      <c r="E138" s="205"/>
      <c r="F138" s="206"/>
      <c r="G138" s="206"/>
      <c r="H138" s="5"/>
    </row>
  </sheetData>
  <sheetProtection sheet="true" password="97b0" objects="true" scenarios="true" selectLockedCells="true"/>
  <mergeCells count="37">
    <mergeCell ref="A2:G2"/>
    <mergeCell ref="A4:A18"/>
    <mergeCell ref="B4:B6"/>
    <mergeCell ref="B8:B10"/>
    <mergeCell ref="B12:B14"/>
    <mergeCell ref="B16:B18"/>
    <mergeCell ref="A20:A34"/>
    <mergeCell ref="B20:B22"/>
    <mergeCell ref="B23:G23"/>
    <mergeCell ref="B24:B26"/>
    <mergeCell ref="B27:G27"/>
    <mergeCell ref="B28:B30"/>
    <mergeCell ref="B31:G31"/>
    <mergeCell ref="B32:B34"/>
    <mergeCell ref="A36:A66"/>
    <mergeCell ref="B36:B38"/>
    <mergeCell ref="B39:G39"/>
    <mergeCell ref="B40:B42"/>
    <mergeCell ref="B43:G43"/>
    <mergeCell ref="B44:B46"/>
    <mergeCell ref="B47:G47"/>
    <mergeCell ref="B48:B50"/>
    <mergeCell ref="B51:G51"/>
    <mergeCell ref="B52:B54"/>
    <mergeCell ref="B55:G55"/>
    <mergeCell ref="B56:B58"/>
    <mergeCell ref="B59:G59"/>
    <mergeCell ref="B60:B62"/>
    <mergeCell ref="B63:G63"/>
    <mergeCell ref="B64:B66"/>
    <mergeCell ref="A71:A83"/>
    <mergeCell ref="A85:A100"/>
    <mergeCell ref="B85:B87"/>
    <mergeCell ref="B89:B91"/>
    <mergeCell ref="B94:B96"/>
    <mergeCell ref="B97:G97"/>
    <mergeCell ref="B98:B100"/>
  </mergeCells>
  <dataValidations count="2">
    <dataValidation allowBlank="true" errorStyle="stop" operator="equal" showDropDown="false" showErrorMessage="true" showInputMessage="false" sqref="D5 D9" type="none">
      <formula1>Riepilogo!$N$9:$N$11</formula1>
      <formula2>0</formula2>
    </dataValidation>
    <dataValidation allowBlank="true" errorStyle="stop" operator="equal" showDropDown="false" showErrorMessage="true" showInputMessage="false" sqref="C109:C110" type="list">
      <formula1>oneri!$J$108:$J$110</formula1>
      <formula2>0</formula2>
    </dataValidation>
  </dataValidations>
  <printOptions headings="false" gridLines="false" gridLinesSet="true" horizontalCentered="false" verticalCentered="false"/>
  <pageMargins left="0.39375" right="0.39375" top="0.39375" bottom="0.393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93"/>
  <sheetViews>
    <sheetView showFormulas="false" showGridLines="true" showRowColHeaders="true" showZeros="true" rightToLeft="false" tabSelected="false" showOutlineSymbols="true" defaultGridColor="true" view="normal" topLeftCell="A41" colorId="64" zoomScale="120" zoomScaleNormal="120" zoomScalePageLayoutView="100" workbookViewId="0">
      <selection pane="topLeft" activeCell="F74" activeCellId="0" sqref="F74"/>
    </sheetView>
  </sheetViews>
  <sheetFormatPr defaultColWidth="8.61328125" defaultRowHeight="12.8" zeroHeight="false" outlineLevelRow="0" outlineLevelCol="0"/>
  <cols>
    <col collapsed="false" customWidth="true" hidden="false" outlineLevel="0" max="1" min="1" style="2" width="3.22"/>
    <col collapsed="false" customWidth="true" hidden="false" outlineLevel="0" max="2" min="2" style="207" width="14.6"/>
    <col collapsed="false" customWidth="true" hidden="false" outlineLevel="0" max="3" min="3" style="207" width="14.14"/>
    <col collapsed="false" customWidth="true" hidden="false" outlineLevel="0" max="4" min="4" style="207" width="12.97"/>
    <col collapsed="false" customWidth="true" hidden="false" outlineLevel="0" max="5" min="5" style="207" width="11.47"/>
    <col collapsed="false" customWidth="true" hidden="false" outlineLevel="0" max="6" min="6" style="207" width="10.54"/>
    <col collapsed="false" customWidth="true" hidden="false" outlineLevel="0" max="7" min="7" style="207" width="16.11"/>
    <col collapsed="false" customWidth="true" hidden="false" outlineLevel="0" max="8" min="8" style="207" width="12.63"/>
    <col collapsed="false" customWidth="true" hidden="false" outlineLevel="0" max="9" min="9" style="2" width="8.46"/>
  </cols>
  <sheetData>
    <row r="1" customFormat="false" ht="15.5" hidden="false" customHeight="true" outlineLevel="0" collapsed="false">
      <c r="A1" s="5"/>
      <c r="B1" s="208" t="s">
        <v>136</v>
      </c>
      <c r="C1" s="209" t="s">
        <v>137</v>
      </c>
      <c r="D1" s="210"/>
      <c r="E1" s="211"/>
      <c r="F1" s="210"/>
      <c r="G1" s="210"/>
      <c r="H1" s="212"/>
      <c r="I1" s="5"/>
    </row>
    <row r="2" customFormat="false" ht="35.4" hidden="false" customHeight="true" outlineLevel="0" collapsed="false">
      <c r="A2" s="5"/>
      <c r="B2" s="213" t="s">
        <v>138</v>
      </c>
      <c r="C2" s="214" t="s">
        <v>139</v>
      </c>
      <c r="D2" s="214" t="s">
        <v>140</v>
      </c>
      <c r="E2" s="214" t="s">
        <v>141</v>
      </c>
      <c r="F2" s="214" t="s">
        <v>142</v>
      </c>
      <c r="G2" s="215" t="s">
        <v>143</v>
      </c>
      <c r="H2" s="216"/>
      <c r="I2" s="5"/>
    </row>
    <row r="3" s="219" customFormat="true" ht="12.8" hidden="false" customHeight="false" outlineLevel="0" collapsed="false">
      <c r="A3" s="217"/>
      <c r="B3" s="218" t="s">
        <v>144</v>
      </c>
      <c r="C3" s="218" t="s">
        <v>145</v>
      </c>
      <c r="D3" s="218" t="s">
        <v>146</v>
      </c>
      <c r="E3" s="218" t="s">
        <v>147</v>
      </c>
      <c r="F3" s="218" t="s">
        <v>148</v>
      </c>
      <c r="G3" s="218" t="s">
        <v>149</v>
      </c>
      <c r="H3" s="216"/>
      <c r="I3" s="217"/>
    </row>
    <row r="4" customFormat="false" ht="14.15" hidden="false" customHeight="true" outlineLevel="0" collapsed="false">
      <c r="A4" s="5"/>
      <c r="B4" s="220" t="s">
        <v>150</v>
      </c>
      <c r="C4" s="221" t="n">
        <v>0</v>
      </c>
      <c r="D4" s="28" t="n">
        <v>0</v>
      </c>
      <c r="E4" s="222" t="str">
        <f aca="false">IF(C4=0,"0",D4/$D$9)</f>
        <v>0</v>
      </c>
      <c r="F4" s="223" t="n">
        <v>0</v>
      </c>
      <c r="G4" s="222" t="n">
        <f aca="false">E4*F4</f>
        <v>0</v>
      </c>
      <c r="H4" s="224" t="str">
        <f aca="false">IF(D4&lt;&gt;0,IF(C4&lt;&gt;0,IF(C4=0,"",IF(D4/C4&lt;=95,"","ERRORE")),"ERRORE"),"")</f>
        <v/>
      </c>
      <c r="I4" s="5"/>
    </row>
    <row r="5" customFormat="false" ht="14.15" hidden="false" customHeight="true" outlineLevel="0" collapsed="false">
      <c r="A5" s="5"/>
      <c r="B5" s="220" t="s">
        <v>151</v>
      </c>
      <c r="C5" s="221" t="n">
        <v>0</v>
      </c>
      <c r="D5" s="28" t="n">
        <v>0</v>
      </c>
      <c r="E5" s="222" t="str">
        <f aca="false">IF(C5=0,"0",D5/$D$9)</f>
        <v>0</v>
      </c>
      <c r="F5" s="223" t="n">
        <v>5</v>
      </c>
      <c r="G5" s="222" t="n">
        <f aca="false">E5*F5</f>
        <v>0</v>
      </c>
      <c r="H5" s="224" t="str">
        <f aca="false">IF(D5&lt;&gt;0,IF(C5&lt;&gt;0,IF(C5=0,"",IF(D5/C5&gt;95,IF(D5/C5&lt;=110,"","ERRORE"),"ERRORE")),"ERRORE"),"")</f>
        <v/>
      </c>
      <c r="I5" s="5"/>
    </row>
    <row r="6" customFormat="false" ht="14.15" hidden="false" customHeight="true" outlineLevel="0" collapsed="false">
      <c r="A6" s="5"/>
      <c r="B6" s="220" t="s">
        <v>152</v>
      </c>
      <c r="C6" s="221" t="n">
        <v>0</v>
      </c>
      <c r="D6" s="28" t="n">
        <v>0</v>
      </c>
      <c r="E6" s="222" t="str">
        <f aca="false">IF(C6=0,"0",D6/$D$9)</f>
        <v>0</v>
      </c>
      <c r="F6" s="223" t="n">
        <v>15</v>
      </c>
      <c r="G6" s="222" t="n">
        <f aca="false">E6*F6</f>
        <v>0</v>
      </c>
      <c r="H6" s="224" t="str">
        <f aca="false">IF(D6&lt;&gt;0,IF(C6&lt;&gt;0,IF(C6=0,"",IF(D6/C6&gt;110,IF(D6/C6&lt;=130,"","ERRORE"),"ERRORE")),"ERRORE"),"")</f>
        <v/>
      </c>
      <c r="I6" s="5"/>
    </row>
    <row r="7" customFormat="false" ht="14.15" hidden="false" customHeight="true" outlineLevel="0" collapsed="false">
      <c r="A7" s="5"/>
      <c r="B7" s="220" t="s">
        <v>153</v>
      </c>
      <c r="C7" s="221" t="n">
        <v>0</v>
      </c>
      <c r="D7" s="28" t="n">
        <v>0</v>
      </c>
      <c r="E7" s="222" t="str">
        <f aca="false">IF(C7=0,"0",D7/$D$9)</f>
        <v>0</v>
      </c>
      <c r="F7" s="223" t="n">
        <v>30</v>
      </c>
      <c r="G7" s="222" t="n">
        <f aca="false">E7*F7</f>
        <v>0</v>
      </c>
      <c r="H7" s="224" t="str">
        <f aca="false">IF(D7&lt;&gt;0,IF(C7&lt;&gt;0,IF(C7=0,"",IF(D7/C7&gt;130,IF(D7/C7&lt;=160,"","ERRORE"),"ERRORE")),"ERRORE"),"")</f>
        <v/>
      </c>
      <c r="I7" s="5"/>
    </row>
    <row r="8" customFormat="false" ht="14.15" hidden="false" customHeight="true" outlineLevel="0" collapsed="false">
      <c r="A8" s="5"/>
      <c r="B8" s="220" t="s">
        <v>154</v>
      </c>
      <c r="C8" s="221" t="n">
        <v>0</v>
      </c>
      <c r="D8" s="28" t="n">
        <v>0</v>
      </c>
      <c r="E8" s="222" t="str">
        <f aca="false">IF(C8=0,"0",D8/$D$9)</f>
        <v>0</v>
      </c>
      <c r="F8" s="223" t="n">
        <v>50</v>
      </c>
      <c r="G8" s="222" t="n">
        <f aca="false">E8*F8</f>
        <v>0</v>
      </c>
      <c r="H8" s="224" t="str">
        <f aca="false">IF(D8&lt;&gt;0,IF(C8&lt;&gt;0,IF(C8=0,"",IF(D8/C8&gt;160,"","ERRORE")),"ERRORE"),"")</f>
        <v/>
      </c>
      <c r="I8" s="5"/>
    </row>
    <row r="9" customFormat="false" ht="14.15" hidden="false" customHeight="true" outlineLevel="0" collapsed="false">
      <c r="A9" s="5"/>
      <c r="B9" s="225"/>
      <c r="C9" s="226" t="s">
        <v>155</v>
      </c>
      <c r="D9" s="227" t="n">
        <f aca="false">D4+D5+D6+D7+D8</f>
        <v>0</v>
      </c>
      <c r="E9" s="228" t="n">
        <f aca="false">SUM(E4:E8)</f>
        <v>0</v>
      </c>
      <c r="F9" s="225"/>
      <c r="G9" s="229" t="s">
        <v>156</v>
      </c>
      <c r="H9" s="230" t="n">
        <f aca="false">SUM(G4:G8)</f>
        <v>0</v>
      </c>
      <c r="I9" s="5"/>
    </row>
    <row r="10" customFormat="false" ht="12.8" hidden="false" customHeight="false" outlineLevel="0" collapsed="false">
      <c r="A10" s="5"/>
      <c r="B10" s="216"/>
      <c r="C10" s="216"/>
      <c r="D10" s="216"/>
      <c r="E10" s="216"/>
      <c r="F10" s="216"/>
      <c r="G10" s="216"/>
      <c r="H10" s="216"/>
      <c r="I10" s="5"/>
    </row>
    <row r="11" customFormat="false" ht="12.8" hidden="false" customHeight="false" outlineLevel="0" collapsed="false">
      <c r="A11" s="5"/>
      <c r="B11" s="216"/>
      <c r="C11" s="216"/>
      <c r="D11" s="216"/>
      <c r="E11" s="216"/>
      <c r="F11" s="216"/>
      <c r="G11" s="216"/>
      <c r="H11" s="216"/>
      <c r="I11" s="5"/>
    </row>
    <row r="12" customFormat="false" ht="13.2" hidden="false" customHeight="true" outlineLevel="0" collapsed="false">
      <c r="A12" s="5"/>
      <c r="B12" s="208" t="s">
        <v>157</v>
      </c>
      <c r="C12" s="231" t="s">
        <v>158</v>
      </c>
      <c r="D12" s="232"/>
      <c r="E12" s="5"/>
      <c r="F12" s="216"/>
      <c r="G12" s="233" t="s">
        <v>159</v>
      </c>
      <c r="H12" s="234" t="s">
        <v>160</v>
      </c>
      <c r="I12" s="234"/>
    </row>
    <row r="13" customFormat="false" ht="21.1" hidden="false" customHeight="true" outlineLevel="0" collapsed="false">
      <c r="A13" s="5"/>
      <c r="B13" s="235"/>
      <c r="C13" s="231" t="s">
        <v>161</v>
      </c>
      <c r="D13" s="232"/>
      <c r="E13" s="216"/>
      <c r="F13" s="216"/>
      <c r="G13" s="216"/>
      <c r="H13" s="234"/>
      <c r="I13" s="234"/>
    </row>
    <row r="14" customFormat="false" ht="34.8" hidden="false" customHeight="true" outlineLevel="0" collapsed="false">
      <c r="A14" s="236"/>
      <c r="B14" s="237" t="s">
        <v>162</v>
      </c>
      <c r="C14" s="237"/>
      <c r="D14" s="237"/>
      <c r="E14" s="238" t="s">
        <v>163</v>
      </c>
      <c r="F14" s="216"/>
      <c r="G14" s="238" t="s">
        <v>164</v>
      </c>
      <c r="H14" s="238" t="s">
        <v>165</v>
      </c>
      <c r="I14" s="238" t="s">
        <v>166</v>
      </c>
    </row>
    <row r="15" s="219" customFormat="true" ht="12.8" hidden="false" customHeight="true" outlineLevel="0" collapsed="false">
      <c r="A15" s="239"/>
      <c r="B15" s="240" t="s">
        <v>167</v>
      </c>
      <c r="C15" s="240"/>
      <c r="D15" s="240"/>
      <c r="E15" s="218" t="s">
        <v>168</v>
      </c>
      <c r="F15" s="241"/>
      <c r="G15" s="218" t="s">
        <v>169</v>
      </c>
      <c r="H15" s="218" t="s">
        <v>170</v>
      </c>
      <c r="I15" s="218" t="s">
        <v>171</v>
      </c>
    </row>
    <row r="16" customFormat="false" ht="34.3" hidden="false" customHeight="true" outlineLevel="0" collapsed="false">
      <c r="A16" s="242" t="s">
        <v>172</v>
      </c>
      <c r="B16" s="243" t="s">
        <v>173</v>
      </c>
      <c r="C16" s="243"/>
      <c r="D16" s="243"/>
      <c r="E16" s="28" t="n">
        <v>0</v>
      </c>
      <c r="F16" s="216"/>
      <c r="G16" s="220" t="s">
        <v>174</v>
      </c>
      <c r="H16" s="220" t="str">
        <f aca="false">IF(E22&lt;50,"x","")</f>
        <v/>
      </c>
      <c r="I16" s="220" t="n">
        <v>0</v>
      </c>
      <c r="L16" s="244"/>
    </row>
    <row r="17" customFormat="false" ht="34.3" hidden="false" customHeight="true" outlineLevel="0" collapsed="false">
      <c r="A17" s="242" t="s">
        <v>175</v>
      </c>
      <c r="B17" s="245" t="s">
        <v>176</v>
      </c>
      <c r="C17" s="245"/>
      <c r="D17" s="245"/>
      <c r="E17" s="246" t="n">
        <v>0</v>
      </c>
      <c r="F17" s="212"/>
      <c r="G17" s="220" t="s">
        <v>177</v>
      </c>
      <c r="H17" s="220" t="str">
        <f aca="false">IF(E22&gt;50,IF(E22&lt;=75,"x",""),"")</f>
        <v/>
      </c>
      <c r="I17" s="220" t="n">
        <v>10</v>
      </c>
    </row>
    <row r="18" customFormat="false" ht="34.3" hidden="false" customHeight="true" outlineLevel="0" collapsed="false">
      <c r="A18" s="242" t="s">
        <v>178</v>
      </c>
      <c r="B18" s="245" t="s">
        <v>179</v>
      </c>
      <c r="C18" s="245"/>
      <c r="D18" s="245"/>
      <c r="E18" s="28" t="n">
        <v>0</v>
      </c>
      <c r="F18" s="212"/>
      <c r="G18" s="220" t="s">
        <v>180</v>
      </c>
      <c r="H18" s="220" t="str">
        <f aca="false">IF(E22&gt;75,IF(E22&lt;=100,"x",""),"")</f>
        <v/>
      </c>
      <c r="I18" s="220" t="n">
        <v>20</v>
      </c>
    </row>
    <row r="19" customFormat="false" ht="34.3" hidden="false" customHeight="true" outlineLevel="0" collapsed="false">
      <c r="A19" s="242" t="s">
        <v>181</v>
      </c>
      <c r="B19" s="245" t="s">
        <v>182</v>
      </c>
      <c r="C19" s="245"/>
      <c r="D19" s="245"/>
      <c r="E19" s="28" t="n">
        <v>0</v>
      </c>
      <c r="F19" s="5"/>
      <c r="G19" s="220" t="s">
        <v>183</v>
      </c>
      <c r="H19" s="220" t="str">
        <f aca="false">IF(E22&gt;100,"x","")</f>
        <v>x</v>
      </c>
      <c r="I19" s="220" t="n">
        <v>30</v>
      </c>
    </row>
    <row r="20" customFormat="false" ht="16.75" hidden="false" customHeight="true" outlineLevel="0" collapsed="false">
      <c r="A20" s="5"/>
      <c r="B20" s="212"/>
      <c r="C20" s="5"/>
      <c r="D20" s="247" t="s">
        <v>184</v>
      </c>
      <c r="E20" s="248" t="n">
        <f aca="false">+E16+E17+E18+E19</f>
        <v>0</v>
      </c>
      <c r="F20" s="5"/>
      <c r="G20" s="229" t="s">
        <v>185</v>
      </c>
      <c r="H20" s="230" t="n">
        <f aca="false">IF(H16="x",0,IF(H17="x",10,IF(H18="x",20,IF(H19="x",30,errore))))</f>
        <v>30</v>
      </c>
      <c r="I20" s="5"/>
    </row>
    <row r="21" customFormat="false" ht="16.75" hidden="false" customHeight="true" outlineLevel="0" collapsed="false">
      <c r="A21" s="5"/>
      <c r="B21" s="212"/>
      <c r="C21" s="5"/>
      <c r="D21" s="249" t="s">
        <v>186</v>
      </c>
      <c r="E21" s="250"/>
      <c r="F21" s="212"/>
      <c r="G21" s="212"/>
      <c r="H21" s="212"/>
      <c r="I21" s="5"/>
    </row>
    <row r="22" customFormat="false" ht="26.1" hidden="false" customHeight="false" outlineLevel="0" collapsed="false">
      <c r="A22" s="5"/>
      <c r="B22" s="212"/>
      <c r="C22" s="5"/>
      <c r="D22" s="247" t="s">
        <v>187</v>
      </c>
      <c r="E22" s="248" t="str">
        <f aca="false">IF(D9=0,"",E20/D9*100)</f>
        <v/>
      </c>
      <c r="F22" s="212"/>
      <c r="G22" s="212"/>
      <c r="H22" s="212"/>
      <c r="I22" s="5"/>
    </row>
    <row r="23" customFormat="false" ht="12.8" hidden="false" customHeight="false" outlineLevel="0" collapsed="false">
      <c r="A23" s="5"/>
      <c r="B23" s="212"/>
      <c r="C23" s="5"/>
      <c r="D23" s="5"/>
      <c r="E23" s="5"/>
      <c r="F23" s="5"/>
      <c r="G23" s="5"/>
      <c r="H23" s="5"/>
      <c r="I23" s="5"/>
    </row>
    <row r="24" customFormat="false" ht="12.8" hidden="false" customHeight="true" outlineLevel="0" collapsed="false">
      <c r="A24" s="5"/>
      <c r="B24" s="212"/>
      <c r="C24" s="212"/>
      <c r="D24" s="212"/>
      <c r="E24" s="212"/>
      <c r="F24" s="212"/>
      <c r="G24" s="233" t="s">
        <v>188</v>
      </c>
      <c r="H24" s="251" t="s">
        <v>189</v>
      </c>
      <c r="I24" s="251"/>
    </row>
    <row r="25" customFormat="false" ht="12.8" hidden="false" customHeight="false" outlineLevel="0" collapsed="false">
      <c r="A25" s="252" t="s">
        <v>190</v>
      </c>
      <c r="B25" s="252"/>
      <c r="C25" s="252"/>
      <c r="D25" s="252"/>
      <c r="E25" s="252"/>
      <c r="F25" s="212"/>
      <c r="G25" s="212"/>
      <c r="H25" s="251"/>
      <c r="I25" s="251"/>
    </row>
    <row r="26" customFormat="false" ht="32.3" hidden="false" customHeight="false" outlineLevel="0" collapsed="false">
      <c r="A26" s="5"/>
      <c r="B26" s="253" t="s">
        <v>191</v>
      </c>
      <c r="C26" s="254"/>
      <c r="D26" s="220" t="s">
        <v>192</v>
      </c>
      <c r="E26" s="220" t="s">
        <v>193</v>
      </c>
      <c r="F26" s="212"/>
      <c r="G26" s="214" t="s">
        <v>194</v>
      </c>
      <c r="H26" s="214" t="s">
        <v>166</v>
      </c>
      <c r="I26" s="214" t="s">
        <v>195</v>
      </c>
    </row>
    <row r="27" customFormat="false" ht="34.2" hidden="false" customHeight="true" outlineLevel="0" collapsed="false">
      <c r="A27" s="5"/>
      <c r="B27" s="220" t="n">
        <v>1</v>
      </c>
      <c r="C27" s="220" t="s">
        <v>196</v>
      </c>
      <c r="D27" s="220" t="s">
        <v>197</v>
      </c>
      <c r="E27" s="222" t="n">
        <f aca="false">D9</f>
        <v>0</v>
      </c>
      <c r="F27" s="212"/>
      <c r="G27" s="220" t="s">
        <v>198</v>
      </c>
      <c r="H27" s="220" t="str">
        <f aca="false">IF(I27="x",10,"===")</f>
        <v>===</v>
      </c>
      <c r="I27" s="3"/>
    </row>
    <row r="28" customFormat="false" ht="34.3" hidden="false" customHeight="true" outlineLevel="0" collapsed="false">
      <c r="A28" s="5"/>
      <c r="B28" s="220" t="n">
        <v>2</v>
      </c>
      <c r="C28" s="220" t="s">
        <v>199</v>
      </c>
      <c r="D28" s="220" t="s">
        <v>200</v>
      </c>
      <c r="E28" s="222" t="n">
        <f aca="false">E20</f>
        <v>0</v>
      </c>
      <c r="F28" s="212"/>
      <c r="G28" s="220" t="s">
        <v>201</v>
      </c>
      <c r="H28" s="220" t="str">
        <f aca="false">IF(I28="x",10,"===")</f>
        <v>===</v>
      </c>
      <c r="I28" s="3"/>
    </row>
    <row r="29" customFormat="false" ht="34.3" hidden="false" customHeight="true" outlineLevel="0" collapsed="false">
      <c r="A29" s="5"/>
      <c r="B29" s="220" t="n">
        <v>3</v>
      </c>
      <c r="C29" s="220" t="s">
        <v>202</v>
      </c>
      <c r="D29" s="220" t="s">
        <v>203</v>
      </c>
      <c r="E29" s="222" t="n">
        <f aca="false">E28*60/100</f>
        <v>0</v>
      </c>
      <c r="F29" s="212"/>
      <c r="G29" s="220" t="s">
        <v>204</v>
      </c>
      <c r="H29" s="220" t="str">
        <f aca="false">IF(I29="x",10,"===")</f>
        <v>===</v>
      </c>
      <c r="I29" s="3"/>
    </row>
    <row r="30" customFormat="false" ht="34.3" hidden="false" customHeight="true" outlineLevel="0" collapsed="false">
      <c r="A30" s="5"/>
      <c r="B30" s="220" t="s">
        <v>205</v>
      </c>
      <c r="C30" s="220" t="s">
        <v>206</v>
      </c>
      <c r="D30" s="255" t="s">
        <v>207</v>
      </c>
      <c r="E30" s="256" t="n">
        <f aca="false">SUM(E27+E29)</f>
        <v>0</v>
      </c>
      <c r="F30" s="212"/>
      <c r="G30" s="220" t="s">
        <v>208</v>
      </c>
      <c r="H30" s="220" t="str">
        <f aca="false">IF(I30="x",10,"===")</f>
        <v>===</v>
      </c>
      <c r="I30" s="3"/>
    </row>
    <row r="31" customFormat="false" ht="34.3" hidden="false" customHeight="true" outlineLevel="0" collapsed="false">
      <c r="A31" s="5"/>
      <c r="B31" s="212"/>
      <c r="C31" s="212"/>
      <c r="D31" s="212"/>
      <c r="E31" s="212"/>
      <c r="F31" s="212"/>
      <c r="G31" s="220" t="s">
        <v>209</v>
      </c>
      <c r="H31" s="220" t="str">
        <f aca="false">IF(I31="x",10,"===")</f>
        <v>===</v>
      </c>
      <c r="I31" s="3"/>
    </row>
    <row r="32" customFormat="false" ht="13.4" hidden="false" customHeight="false" outlineLevel="0" collapsed="false">
      <c r="A32" s="5"/>
      <c r="B32" s="212"/>
      <c r="C32" s="212"/>
      <c r="D32" s="212"/>
      <c r="E32" s="212"/>
      <c r="F32" s="212"/>
      <c r="G32" s="229" t="s">
        <v>210</v>
      </c>
      <c r="H32" s="230" t="n">
        <f aca="false">SUM(H27:H31)</f>
        <v>0</v>
      </c>
      <c r="I32" s="257"/>
    </row>
    <row r="33" customFormat="false" ht="12.8" hidden="false" customHeight="false" outlineLevel="0" collapsed="false">
      <c r="A33" s="5"/>
      <c r="B33" s="212"/>
      <c r="C33" s="212"/>
      <c r="D33" s="212"/>
      <c r="E33" s="212"/>
      <c r="F33" s="212"/>
      <c r="G33" s="212"/>
      <c r="H33" s="212"/>
      <c r="I33" s="5"/>
    </row>
    <row r="34" customFormat="false" ht="12.8" hidden="false" customHeight="false" outlineLevel="0" collapsed="false">
      <c r="A34" s="5"/>
      <c r="B34" s="258" t="s">
        <v>211</v>
      </c>
      <c r="C34" s="212"/>
      <c r="D34" s="212"/>
      <c r="E34" s="212"/>
      <c r="F34" s="212"/>
      <c r="G34" s="212"/>
      <c r="H34" s="212"/>
      <c r="I34" s="5"/>
    </row>
    <row r="35" customFormat="false" ht="12.8" hidden="false" customHeight="true" outlineLevel="0" collapsed="false">
      <c r="A35" s="5"/>
      <c r="B35" s="259" t="s">
        <v>212</v>
      </c>
      <c r="C35" s="212"/>
      <c r="D35" s="212"/>
      <c r="E35" s="212"/>
      <c r="F35" s="212"/>
      <c r="G35" s="260" t="s">
        <v>213</v>
      </c>
      <c r="H35" s="260"/>
      <c r="I35" s="5"/>
    </row>
    <row r="36" customFormat="false" ht="19.4" hidden="false" customHeight="false" outlineLevel="0" collapsed="false">
      <c r="A36" s="5"/>
      <c r="B36" s="261" t="s">
        <v>214</v>
      </c>
      <c r="C36" s="262"/>
      <c r="D36" s="263" t="s">
        <v>192</v>
      </c>
      <c r="E36" s="264" t="s">
        <v>215</v>
      </c>
      <c r="F36" s="212"/>
      <c r="G36" s="265" t="s">
        <v>156</v>
      </c>
      <c r="H36" s="266" t="n">
        <f aca="false">H9</f>
        <v>0</v>
      </c>
      <c r="I36" s="5"/>
    </row>
    <row r="37" customFormat="false" ht="25.8" hidden="false" customHeight="true" outlineLevel="0" collapsed="false">
      <c r="A37" s="5"/>
      <c r="B37" s="220" t="n">
        <v>1</v>
      </c>
      <c r="C37" s="220" t="s">
        <v>216</v>
      </c>
      <c r="D37" s="220" t="s">
        <v>217</v>
      </c>
      <c r="E37" s="28" t="n">
        <v>0</v>
      </c>
      <c r="F37" s="212"/>
      <c r="G37" s="265" t="s">
        <v>185</v>
      </c>
      <c r="H37" s="266" t="n">
        <f aca="false">H20</f>
        <v>30</v>
      </c>
      <c r="I37" s="5"/>
    </row>
    <row r="38" customFormat="false" ht="25.8" hidden="false" customHeight="true" outlineLevel="0" collapsed="false">
      <c r="A38" s="5"/>
      <c r="B38" s="220" t="n">
        <v>2</v>
      </c>
      <c r="C38" s="220" t="s">
        <v>218</v>
      </c>
      <c r="D38" s="220" t="s">
        <v>219</v>
      </c>
      <c r="E38" s="28" t="n">
        <v>0</v>
      </c>
      <c r="F38" s="212"/>
      <c r="G38" s="265" t="s">
        <v>210</v>
      </c>
      <c r="H38" s="266" t="n">
        <f aca="false">H32</f>
        <v>0</v>
      </c>
      <c r="I38" s="5"/>
    </row>
    <row r="39" customFormat="false" ht="25.8" hidden="false" customHeight="true" outlineLevel="0" collapsed="false">
      <c r="A39" s="5"/>
      <c r="B39" s="220" t="n">
        <v>3</v>
      </c>
      <c r="C39" s="220" t="s">
        <v>220</v>
      </c>
      <c r="D39" s="220" t="s">
        <v>203</v>
      </c>
      <c r="E39" s="222" t="n">
        <f aca="false">E38*60/100</f>
        <v>0</v>
      </c>
      <c r="F39" s="212"/>
      <c r="G39" s="267" t="s">
        <v>221</v>
      </c>
      <c r="H39" s="267" t="n">
        <f aca="false">SUM(H36:H38)</f>
        <v>30</v>
      </c>
      <c r="I39" s="5"/>
    </row>
    <row r="40" customFormat="false" ht="25.8" hidden="false" customHeight="true" outlineLevel="0" collapsed="false">
      <c r="A40" s="5"/>
      <c r="B40" s="220" t="s">
        <v>205</v>
      </c>
      <c r="C40" s="220" t="s">
        <v>222</v>
      </c>
      <c r="D40" s="268" t="s">
        <v>223</v>
      </c>
      <c r="E40" s="269" t="n">
        <f aca="false">SUM(E37+E39)</f>
        <v>0</v>
      </c>
      <c r="F40" s="224" t="str">
        <f aca="false">IF(E40&gt;25%*E30,"ERRORE","")</f>
        <v/>
      </c>
      <c r="G40" s="212"/>
      <c r="H40" s="212"/>
      <c r="I40" s="5"/>
    </row>
    <row r="41" customFormat="false" ht="12.8" hidden="false" customHeight="false" outlineLevel="0" collapsed="false">
      <c r="A41" s="5"/>
      <c r="B41" s="212"/>
      <c r="C41" s="212"/>
      <c r="D41" s="212"/>
      <c r="E41" s="212"/>
      <c r="F41" s="212"/>
      <c r="G41" s="212"/>
      <c r="H41" s="212"/>
      <c r="I41" s="5"/>
    </row>
    <row r="42" customFormat="false" ht="22.35" hidden="false" customHeight="false" outlineLevel="0" collapsed="false">
      <c r="A42" s="5"/>
      <c r="B42" s="270" t="s">
        <v>224</v>
      </c>
      <c r="C42" s="270" t="s">
        <v>225</v>
      </c>
      <c r="D42" s="212"/>
      <c r="E42" s="212"/>
      <c r="F42" s="212"/>
      <c r="G42" s="212"/>
      <c r="H42" s="212"/>
      <c r="I42" s="5"/>
    </row>
    <row r="43" customFormat="false" ht="13.8" hidden="false" customHeight="false" outlineLevel="0" collapsed="false">
      <c r="A43" s="5"/>
      <c r="B43" s="271" t="str">
        <f aca="false">IF(H39&gt;50,"XI",IF(H39&gt;45,"X",IF(H39&gt;40,"IX",IF(H39&gt;35,"VIII",IF(H39&gt;30,"VII",IF(H39&gt;25,"VI",IF(H39&gt;20,"V",IF(H39&gt;15,"IV",IF(H39&gt;10,"III",IF(H39&gt;5,"II","I"))))))))))</f>
        <v>VI</v>
      </c>
      <c r="C43" s="271" t="n">
        <f aca="false">IF(B43="I",0,IF(B43="II",5,IF(B43="III",10,IF(B43="IV",15,IF(B43="V",20,IF(B43="VI",25,IF(B43="VII",30,IF(B43="VIII",35,IF(B43="IX",40,IF(B43="X",45,50))))))))))</f>
        <v>25</v>
      </c>
      <c r="D43" s="272" t="str">
        <f aca="false">IF(B43="I","b",IF(B43="II","b",IF(B43="III","b","a")))</f>
        <v>a</v>
      </c>
      <c r="E43" s="212"/>
      <c r="F43" s="212"/>
      <c r="G43" s="258" t="s">
        <v>226</v>
      </c>
      <c r="H43" s="258"/>
      <c r="I43" s="5"/>
    </row>
    <row r="44" customFormat="false" ht="12.8" hidden="false" customHeight="false" outlineLevel="0" collapsed="false">
      <c r="A44" s="5"/>
      <c r="B44" s="212"/>
      <c r="C44" s="212"/>
      <c r="D44" s="273"/>
      <c r="E44" s="212"/>
      <c r="F44" s="212"/>
      <c r="G44" s="212"/>
      <c r="H44" s="274" t="s">
        <v>227</v>
      </c>
      <c r="I44" s="3"/>
    </row>
    <row r="45" s="2" customFormat="true" ht="14.15" hidden="false" customHeight="true" outlineLevel="0" collapsed="false">
      <c r="A45" s="275"/>
      <c r="B45" s="276" t="s">
        <v>228</v>
      </c>
      <c r="C45" s="276"/>
      <c r="D45" s="277"/>
      <c r="E45" s="277"/>
      <c r="F45" s="277"/>
      <c r="G45" s="277"/>
      <c r="H45" s="274" t="s">
        <v>229</v>
      </c>
      <c r="I45" s="3"/>
    </row>
    <row r="46" s="2" customFormat="true" ht="14.15" hidden="false" customHeight="true" outlineLevel="0" collapsed="false">
      <c r="A46" s="275"/>
      <c r="B46" s="277"/>
      <c r="C46" s="277" t="s">
        <v>230</v>
      </c>
      <c r="D46" s="3"/>
      <c r="E46" s="224" t="str">
        <f aca="false">IF(I44&lt;&gt;"","OBBLIGATORIO","")</f>
        <v/>
      </c>
      <c r="F46" s="277"/>
      <c r="G46" s="277"/>
      <c r="H46" s="277"/>
      <c r="I46" s="275"/>
    </row>
    <row r="47" s="2" customFormat="true" ht="23.6" hidden="false" customHeight="false" outlineLevel="0" collapsed="false">
      <c r="A47" s="275"/>
      <c r="B47" s="277"/>
      <c r="C47" s="278" t="s">
        <v>231</v>
      </c>
      <c r="D47" s="3"/>
      <c r="E47" s="277"/>
      <c r="F47" s="277"/>
      <c r="G47" s="277"/>
      <c r="H47" s="5"/>
      <c r="I47" s="275"/>
    </row>
    <row r="48" customFormat="false" ht="12.8" hidden="false" customHeight="false" outlineLevel="0" collapsed="false">
      <c r="A48" s="5"/>
      <c r="B48" s="212"/>
      <c r="C48" s="212"/>
      <c r="D48" s="212"/>
      <c r="E48" s="212"/>
      <c r="F48" s="212"/>
      <c r="G48" s="212"/>
      <c r="H48" s="5"/>
      <c r="I48" s="5"/>
    </row>
    <row r="49" customFormat="false" ht="17.6" hidden="false" customHeight="true" outlineLevel="0" collapsed="false">
      <c r="A49" s="279" t="s">
        <v>232</v>
      </c>
      <c r="B49" s="280" t="s">
        <v>233</v>
      </c>
      <c r="C49" s="280"/>
      <c r="D49" s="280"/>
      <c r="E49" s="280"/>
      <c r="F49" s="281" t="s">
        <v>29</v>
      </c>
      <c r="G49" s="282" t="n">
        <v>488.1</v>
      </c>
      <c r="H49" s="5"/>
      <c r="I49" s="5"/>
    </row>
    <row r="50" customFormat="false" ht="17.6" hidden="false" customHeight="true" outlineLevel="0" collapsed="false">
      <c r="A50" s="283" t="s">
        <v>234</v>
      </c>
      <c r="B50" s="284" t="s">
        <v>235</v>
      </c>
      <c r="C50" s="284"/>
      <c r="D50" s="284"/>
      <c r="E50" s="284"/>
      <c r="F50" s="285" t="s">
        <v>29</v>
      </c>
      <c r="G50" s="286" t="n">
        <f aca="false">G49*(1+C43/100)</f>
        <v>610.125</v>
      </c>
      <c r="H50" s="277"/>
      <c r="I50" s="5"/>
    </row>
    <row r="51" customFormat="false" ht="17.6" hidden="false" customHeight="true" outlineLevel="0" collapsed="false">
      <c r="A51" s="287" t="s">
        <v>236</v>
      </c>
      <c r="B51" s="288" t="s">
        <v>237</v>
      </c>
      <c r="C51" s="288"/>
      <c r="D51" s="288"/>
      <c r="E51" s="288"/>
      <c r="F51" s="289" t="s">
        <v>238</v>
      </c>
      <c r="G51" s="290" t="n">
        <f aca="false">IF(D46&lt;&gt;"","",G50*(E30+E40))</f>
        <v>0</v>
      </c>
      <c r="H51" s="212"/>
      <c r="I51" s="5"/>
    </row>
    <row r="52" customFormat="false" ht="17.6" hidden="false" customHeight="true" outlineLevel="0" collapsed="false">
      <c r="A52" s="291" t="s">
        <v>239</v>
      </c>
      <c r="B52" s="292" t="s">
        <v>240</v>
      </c>
      <c r="C52" s="292"/>
      <c r="D52" s="292"/>
      <c r="E52" s="292"/>
      <c r="F52" s="285" t="s">
        <v>241</v>
      </c>
      <c r="G52" s="293"/>
      <c r="H52" s="224" t="str">
        <f aca="false">IF(I44&lt;&gt;"","OBBLIGATORIO",IF(D46&lt;&gt;"","OBBLIGATORIO",""))</f>
        <v/>
      </c>
      <c r="I52" s="5"/>
    </row>
    <row r="53" customFormat="false" ht="12.8" hidden="false" customHeight="false" outlineLevel="0" collapsed="false">
      <c r="A53" s="5"/>
      <c r="B53" s="212"/>
      <c r="C53" s="212"/>
      <c r="D53" s="212"/>
      <c r="E53" s="212"/>
      <c r="F53" s="212"/>
      <c r="G53" s="212"/>
      <c r="H53" s="212"/>
      <c r="I53" s="5"/>
    </row>
    <row r="54" customFormat="false" ht="12.8" hidden="false" customHeight="false" outlineLevel="0" collapsed="false">
      <c r="A54" s="5"/>
      <c r="B54" s="294" t="s">
        <v>242</v>
      </c>
      <c r="C54" s="294"/>
      <c r="D54" s="294"/>
      <c r="E54" s="294"/>
      <c r="F54" s="294"/>
      <c r="G54" s="212"/>
      <c r="H54" s="212"/>
      <c r="I54" s="5"/>
    </row>
    <row r="55" customFormat="false" ht="12.8" hidden="false" customHeight="false" outlineLevel="0" collapsed="false">
      <c r="A55" s="5"/>
      <c r="B55" s="294" t="s">
        <v>243</v>
      </c>
      <c r="C55" s="294"/>
      <c r="D55" s="294"/>
      <c r="E55" s="294"/>
      <c r="F55" s="294"/>
      <c r="G55" s="212"/>
      <c r="H55" s="212"/>
      <c r="I55" s="5"/>
    </row>
    <row r="56" customFormat="false" ht="12.8" hidden="false" customHeight="false" outlineLevel="0" collapsed="false">
      <c r="A56" s="5"/>
      <c r="B56" s="294" t="s">
        <v>244</v>
      </c>
      <c r="C56" s="294"/>
      <c r="D56" s="294"/>
      <c r="E56" s="294"/>
      <c r="F56" s="294"/>
      <c r="G56" s="212"/>
      <c r="H56" s="212"/>
      <c r="I56" s="5"/>
    </row>
    <row r="57" customFormat="false" ht="12.8" hidden="false" customHeight="false" outlineLevel="0" collapsed="false">
      <c r="A57" s="5"/>
      <c r="B57" s="295" t="s">
        <v>245</v>
      </c>
      <c r="C57" s="295"/>
      <c r="D57" s="296" t="s">
        <v>246</v>
      </c>
      <c r="E57" s="297"/>
      <c r="F57" s="298" t="s">
        <v>247</v>
      </c>
      <c r="G57" s="297"/>
      <c r="H57" s="212"/>
      <c r="I57" s="5"/>
    </row>
    <row r="58" customFormat="false" ht="22.35" hidden="false" customHeight="true" outlineLevel="0" collapsed="false">
      <c r="A58" s="5"/>
      <c r="B58" s="299" t="s">
        <v>248</v>
      </c>
      <c r="C58" s="299"/>
      <c r="D58" s="300" t="s">
        <v>249</v>
      </c>
      <c r="E58" s="300" t="s">
        <v>250</v>
      </c>
      <c r="F58" s="300" t="s">
        <v>249</v>
      </c>
      <c r="G58" s="300" t="s">
        <v>250</v>
      </c>
      <c r="H58" s="212"/>
      <c r="I58" s="5"/>
    </row>
    <row r="59" customFormat="false" ht="25.5" hidden="false" customHeight="true" outlineLevel="0" collapsed="false">
      <c r="A59" s="5"/>
      <c r="B59" s="301" t="s">
        <v>251</v>
      </c>
      <c r="C59" s="301"/>
      <c r="D59" s="218" t="s">
        <v>252</v>
      </c>
      <c r="E59" s="218" t="s">
        <v>252</v>
      </c>
      <c r="F59" s="302" t="n">
        <v>6</v>
      </c>
      <c r="G59" s="302" t="n">
        <v>5</v>
      </c>
      <c r="H59" s="212"/>
      <c r="I59" s="5"/>
    </row>
    <row r="60" customFormat="false" ht="25.5" hidden="false" customHeight="true" outlineLevel="0" collapsed="false">
      <c r="A60" s="5"/>
      <c r="B60" s="301" t="s">
        <v>253</v>
      </c>
      <c r="C60" s="301"/>
      <c r="D60" s="218" t="s">
        <v>252</v>
      </c>
      <c r="E60" s="218" t="s">
        <v>252</v>
      </c>
      <c r="F60" s="302" t="n">
        <v>8</v>
      </c>
      <c r="G60" s="302" t="n">
        <v>6</v>
      </c>
      <c r="H60" s="212"/>
      <c r="I60" s="5"/>
    </row>
    <row r="61" customFormat="false" ht="25.5" hidden="false" customHeight="true" outlineLevel="0" collapsed="false">
      <c r="A61" s="5"/>
      <c r="B61" s="301" t="s">
        <v>254</v>
      </c>
      <c r="C61" s="301"/>
      <c r="D61" s="218" t="s">
        <v>252</v>
      </c>
      <c r="E61" s="218" t="s">
        <v>252</v>
      </c>
      <c r="F61" s="302" t="n">
        <v>18</v>
      </c>
      <c r="G61" s="302" t="n">
        <v>10</v>
      </c>
      <c r="H61" s="212"/>
      <c r="I61" s="5"/>
    </row>
    <row r="62" customFormat="false" ht="12.8" hidden="false" customHeight="false" outlineLevel="0" collapsed="false">
      <c r="A62" s="5"/>
      <c r="B62" s="212"/>
      <c r="C62" s="212"/>
      <c r="D62" s="212"/>
      <c r="E62" s="212"/>
      <c r="F62" s="212"/>
      <c r="G62" s="212"/>
      <c r="H62" s="212"/>
      <c r="I62" s="5"/>
    </row>
    <row r="63" customFormat="false" ht="12.8" hidden="true" customHeight="false" outlineLevel="0" collapsed="false">
      <c r="A63" s="5"/>
      <c r="B63" s="303" t="s">
        <v>255</v>
      </c>
      <c r="C63" s="212"/>
      <c r="D63" s="212"/>
      <c r="E63" s="212"/>
      <c r="F63" s="212"/>
      <c r="G63" s="212"/>
      <c r="H63" s="212"/>
      <c r="I63" s="5"/>
    </row>
    <row r="64" customFormat="false" ht="12.8" hidden="true" customHeight="false" outlineLevel="0" collapsed="false">
      <c r="A64" s="5"/>
      <c r="B64" s="304"/>
      <c r="C64" s="305"/>
      <c r="D64" s="305"/>
      <c r="E64" s="306" t="s">
        <v>251</v>
      </c>
      <c r="F64" s="306"/>
      <c r="G64" s="307" t="s">
        <v>256</v>
      </c>
      <c r="H64" s="308" t="n">
        <f aca="false">G51*F59/100</f>
        <v>0</v>
      </c>
      <c r="I64" s="5"/>
    </row>
    <row r="65" customFormat="false" ht="13.8" hidden="true" customHeight="false" outlineLevel="0" collapsed="false">
      <c r="A65" s="5"/>
      <c r="B65" s="309"/>
      <c r="C65" s="310"/>
      <c r="D65" s="271" t="str">
        <f aca="false">IF(B43="I",1,IF(B43="II",1,IF(B43="III",1,"")))</f>
        <v/>
      </c>
      <c r="E65" s="306"/>
      <c r="F65" s="306"/>
      <c r="G65" s="307" t="s">
        <v>257</v>
      </c>
      <c r="H65" s="308" t="n">
        <f aca="false">G51*G59/100</f>
        <v>0</v>
      </c>
      <c r="I65" s="5"/>
    </row>
    <row r="66" customFormat="false" ht="12.8" hidden="true" customHeight="false" outlineLevel="0" collapsed="false">
      <c r="A66" s="5"/>
      <c r="B66" s="311" t="s">
        <v>258</v>
      </c>
      <c r="C66" s="311"/>
      <c r="D66" s="305"/>
      <c r="E66" s="312" t="s">
        <v>253</v>
      </c>
      <c r="F66" s="312"/>
      <c r="G66" s="313" t="s">
        <v>256</v>
      </c>
      <c r="H66" s="314" t="n">
        <f aca="false">G51*F60/100</f>
        <v>0</v>
      </c>
      <c r="I66" s="5"/>
    </row>
    <row r="67" customFormat="false" ht="13.8" hidden="true" customHeight="false" outlineLevel="0" collapsed="false">
      <c r="A67" s="5"/>
      <c r="B67" s="311"/>
      <c r="C67" s="311"/>
      <c r="D67" s="271" t="n">
        <f aca="false">IF(B43="IV",2,IF(B43="V",2,IF(B43="VI",2,IF(B43="VII",2,IF(B43="VIII",2,"")))))</f>
        <v>2</v>
      </c>
      <c r="E67" s="312"/>
      <c r="F67" s="312"/>
      <c r="G67" s="313" t="s">
        <v>257</v>
      </c>
      <c r="H67" s="314" t="n">
        <f aca="false">G51*G60/100</f>
        <v>0</v>
      </c>
      <c r="I67" s="5"/>
    </row>
    <row r="68" customFormat="false" ht="12.8" hidden="true" customHeight="false" outlineLevel="0" collapsed="false">
      <c r="A68" s="5"/>
      <c r="B68" s="212"/>
      <c r="C68" s="212"/>
      <c r="D68" s="212"/>
      <c r="E68" s="292" t="s">
        <v>254</v>
      </c>
      <c r="F68" s="292"/>
      <c r="G68" s="313" t="s">
        <v>256</v>
      </c>
      <c r="H68" s="314" t="n">
        <f aca="false">G51*F61/100</f>
        <v>0</v>
      </c>
      <c r="I68" s="5"/>
    </row>
    <row r="69" customFormat="false" ht="13.8" hidden="true" customHeight="false" outlineLevel="0" collapsed="false">
      <c r="A69" s="5"/>
      <c r="B69" s="212"/>
      <c r="C69" s="212"/>
      <c r="D69" s="271" t="str">
        <f aca="false">IF(B43="IX",3,IF(B43="X",3,IF(B43="XI",3,"")))</f>
        <v/>
      </c>
      <c r="E69" s="292"/>
      <c r="F69" s="292"/>
      <c r="G69" s="313" t="s">
        <v>257</v>
      </c>
      <c r="H69" s="314" t="n">
        <f aca="false">G51*G61/100</f>
        <v>0</v>
      </c>
      <c r="I69" s="5"/>
    </row>
    <row r="70" customFormat="false" ht="12.8" hidden="true" customHeight="false" outlineLevel="0" collapsed="false">
      <c r="A70" s="5"/>
      <c r="B70" s="212"/>
      <c r="C70" s="212"/>
      <c r="D70" s="212" t="n">
        <f aca="false">SUM(D65:D69)</f>
        <v>2</v>
      </c>
      <c r="E70" s="212"/>
      <c r="F70" s="212"/>
      <c r="G70" s="212"/>
      <c r="H70" s="212"/>
      <c r="I70" s="5"/>
    </row>
    <row r="71" customFormat="false" ht="17.85" hidden="false" customHeight="true" outlineLevel="0" collapsed="false">
      <c r="A71" s="5"/>
      <c r="B71" s="303" t="s">
        <v>259</v>
      </c>
      <c r="C71" s="273"/>
      <c r="D71" s="273"/>
      <c r="E71" s="273"/>
      <c r="F71" s="273"/>
      <c r="G71" s="273"/>
      <c r="H71" s="212"/>
      <c r="I71" s="5"/>
    </row>
    <row r="72" customFormat="false" ht="17.85" hidden="false" customHeight="true" outlineLevel="0" collapsed="false">
      <c r="A72" s="5"/>
      <c r="B72" s="303"/>
      <c r="C72" s="273"/>
      <c r="D72" s="273"/>
      <c r="E72" s="273"/>
      <c r="F72" s="273"/>
      <c r="G72" s="273"/>
      <c r="H72" s="212"/>
      <c r="I72" s="5"/>
    </row>
    <row r="73" customFormat="false" ht="15.6" hidden="false" customHeight="true" outlineLevel="0" collapsed="false">
      <c r="A73" s="5"/>
      <c r="B73" s="315" t="s">
        <v>260</v>
      </c>
      <c r="C73" s="316"/>
      <c r="D73" s="317"/>
      <c r="E73" s="294" t="s">
        <v>89</v>
      </c>
      <c r="F73" s="318" t="s">
        <v>261</v>
      </c>
      <c r="G73" s="318"/>
      <c r="H73" s="319"/>
      <c r="I73" s="5"/>
    </row>
    <row r="74" customFormat="false" ht="15.6" hidden="false" customHeight="true" outlineLevel="0" collapsed="false">
      <c r="A74" s="5"/>
      <c r="B74" s="294"/>
      <c r="C74" s="320" t="s">
        <v>262</v>
      </c>
      <c r="D74" s="3"/>
      <c r="E74" s="294"/>
      <c r="F74" s="321" t="n">
        <f aca="false">IF(D46="x",G52*0.1,IF(D74&lt;&gt;"",IF(D70=1,H64,IF(D70=2,H66,H68)),IF(D75&lt;&gt;"",IF(D70=1,H65,IF(D70=2,H67,H69)),0)))</f>
        <v>0</v>
      </c>
      <c r="G74" s="321"/>
      <c r="H74" s="319"/>
      <c r="I74" s="5"/>
    </row>
    <row r="75" customFormat="false" ht="15.6" hidden="false" customHeight="true" outlineLevel="0" collapsed="false">
      <c r="A75" s="5"/>
      <c r="B75" s="294"/>
      <c r="C75" s="320" t="s">
        <v>263</v>
      </c>
      <c r="D75" s="3"/>
      <c r="E75" s="294"/>
      <c r="F75" s="321"/>
      <c r="G75" s="321"/>
      <c r="H75" s="212"/>
      <c r="I75" s="5"/>
    </row>
    <row r="76" customFormat="false" ht="15.6" hidden="false" customHeight="true" outlineLevel="0" collapsed="false">
      <c r="A76" s="5"/>
      <c r="B76" s="294"/>
      <c r="C76" s="322"/>
      <c r="D76" s="322"/>
      <c r="E76" s="323"/>
      <c r="F76" s="323"/>
      <c r="G76" s="324"/>
      <c r="H76" s="212"/>
      <c r="I76" s="5"/>
    </row>
    <row r="77" customFormat="false" ht="15.6" hidden="false" customHeight="true" outlineLevel="0" collapsed="false">
      <c r="A77" s="5"/>
      <c r="B77" s="27" t="s">
        <v>124</v>
      </c>
      <c r="C77" s="5"/>
      <c r="D77" s="212"/>
      <c r="E77" s="212"/>
      <c r="F77" s="212"/>
      <c r="G77" s="212"/>
      <c r="H77" s="212"/>
      <c r="I77" s="5"/>
    </row>
    <row r="78" customFormat="false" ht="15.6" hidden="false" customHeight="true" outlineLevel="0" collapsed="false">
      <c r="A78" s="5"/>
      <c r="B78" s="169" t="s">
        <v>125</v>
      </c>
      <c r="C78" s="5"/>
      <c r="D78" s="170"/>
      <c r="E78" s="212"/>
      <c r="F78" s="171" t="s">
        <v>47</v>
      </c>
      <c r="G78" s="172" t="s">
        <v>48</v>
      </c>
      <c r="H78" s="212"/>
      <c r="I78" s="5"/>
    </row>
    <row r="79" customFormat="false" ht="15.6" hidden="false" customHeight="true" outlineLevel="0" collapsed="false">
      <c r="A79" s="5"/>
      <c r="B79" s="169" t="s">
        <v>126</v>
      </c>
      <c r="C79" s="5"/>
      <c r="D79" s="170"/>
      <c r="E79" s="212"/>
      <c r="F79" s="173" t="s">
        <v>59</v>
      </c>
      <c r="G79" s="174" t="n">
        <f aca="false">oneri!H110</f>
        <v>2.5</v>
      </c>
      <c r="H79" s="212"/>
      <c r="I79" s="5"/>
    </row>
    <row r="80" customFormat="false" ht="12.8" hidden="false" customHeight="false" outlineLevel="0" collapsed="false">
      <c r="A80" s="5"/>
      <c r="B80" s="212"/>
      <c r="C80" s="212"/>
      <c r="D80" s="212"/>
      <c r="E80" s="212"/>
      <c r="F80" s="212"/>
      <c r="G80" s="212"/>
      <c r="H80" s="212"/>
      <c r="I80" s="5"/>
    </row>
    <row r="81" customFormat="false" ht="12.8" hidden="false" customHeight="false" outlineLevel="0" collapsed="false">
      <c r="A81" s="5"/>
      <c r="B81" s="325" t="s">
        <v>127</v>
      </c>
      <c r="C81" s="326"/>
      <c r="D81" s="327"/>
      <c r="E81" s="326"/>
      <c r="F81" s="326"/>
      <c r="G81" s="328"/>
      <c r="H81" s="212"/>
      <c r="I81" s="5"/>
    </row>
    <row r="82" customFormat="false" ht="12.8" hidden="false" customHeight="false" outlineLevel="0" collapsed="false">
      <c r="A82" s="5"/>
      <c r="B82" s="329" t="s">
        <v>128</v>
      </c>
      <c r="C82" s="329"/>
      <c r="D82" s="329"/>
      <c r="E82" s="329"/>
      <c r="F82" s="181" t="n">
        <f aca="false">IF($C$79="si","===",F74/2)</f>
        <v>0</v>
      </c>
      <c r="G82" s="181"/>
      <c r="H82" s="212"/>
      <c r="I82" s="5"/>
    </row>
    <row r="83" customFormat="false" ht="12.8" hidden="false" customHeight="false" outlineLevel="0" collapsed="false">
      <c r="A83" s="5"/>
      <c r="B83" s="212"/>
      <c r="C83" s="5"/>
      <c r="D83" s="5"/>
      <c r="E83" s="5"/>
      <c r="F83" s="5"/>
      <c r="G83" s="5"/>
      <c r="H83" s="5"/>
      <c r="I83" s="5"/>
    </row>
    <row r="84" customFormat="false" ht="12.8" hidden="false" customHeight="false" outlineLevel="0" collapsed="false">
      <c r="A84" s="5"/>
      <c r="B84" s="325" t="s">
        <v>131</v>
      </c>
      <c r="C84" s="326"/>
      <c r="D84" s="327"/>
      <c r="E84" s="326"/>
      <c r="F84" s="326"/>
      <c r="G84" s="328"/>
      <c r="H84" s="5"/>
      <c r="I84" s="5"/>
    </row>
    <row r="85" customFormat="false" ht="12.8" hidden="false" customHeight="false" outlineLevel="0" collapsed="false">
      <c r="A85" s="5"/>
      <c r="B85" s="329" t="s">
        <v>132</v>
      </c>
      <c r="C85" s="329"/>
      <c r="D85" s="329"/>
      <c r="E85" s="329"/>
      <c r="F85" s="181" t="n">
        <f aca="false">IF($C$79="si","===",F74/4*(1+G79/100*0.5))</f>
        <v>0</v>
      </c>
      <c r="G85" s="181"/>
      <c r="H85" s="5"/>
      <c r="I85" s="5"/>
    </row>
    <row r="86" customFormat="false" ht="12.8" hidden="false" customHeight="false" outlineLevel="0" collapsed="false">
      <c r="A86" s="5"/>
      <c r="B86" s="5"/>
      <c r="C86" s="5"/>
      <c r="D86" s="5"/>
      <c r="E86" s="5"/>
      <c r="F86" s="5"/>
      <c r="G86" s="5"/>
      <c r="H86" s="5"/>
      <c r="I86" s="5"/>
    </row>
    <row r="87" customFormat="false" ht="12.8" hidden="false" customHeight="false" outlineLevel="0" collapsed="false">
      <c r="A87" s="5"/>
      <c r="B87" s="325" t="s">
        <v>131</v>
      </c>
      <c r="C87" s="326"/>
      <c r="D87" s="327"/>
      <c r="E87" s="326"/>
      <c r="F87" s="326"/>
      <c r="G87" s="328"/>
      <c r="H87" s="5"/>
      <c r="I87" s="5"/>
    </row>
    <row r="88" customFormat="false" ht="12.8" hidden="false" customHeight="false" outlineLevel="0" collapsed="false">
      <c r="A88" s="5"/>
      <c r="B88" s="329" t="s">
        <v>132</v>
      </c>
      <c r="C88" s="329"/>
      <c r="D88" s="329"/>
      <c r="E88" s="329"/>
      <c r="F88" s="181" t="n">
        <f aca="false">IF($C$79="si","===",F74/4*(1+G82/100))</f>
        <v>0</v>
      </c>
      <c r="G88" s="181"/>
      <c r="H88" s="5"/>
      <c r="I88" s="5"/>
    </row>
    <row r="89" customFormat="false" ht="12.8" hidden="false" customHeight="false" outlineLevel="0" collapsed="false">
      <c r="A89" s="5"/>
      <c r="B89" s="5"/>
      <c r="C89" s="5"/>
      <c r="D89" s="5"/>
      <c r="E89" s="5"/>
      <c r="F89" s="5"/>
      <c r="G89" s="5"/>
      <c r="H89" s="5"/>
      <c r="I89" s="5"/>
    </row>
    <row r="90" customFormat="false" ht="12.8" hidden="false" customHeight="false" outlineLevel="0" collapsed="false">
      <c r="A90" s="5"/>
      <c r="B90" s="163"/>
      <c r="C90" s="5"/>
      <c r="D90" s="113"/>
      <c r="E90" s="5"/>
      <c r="F90" s="5"/>
      <c r="G90" s="164"/>
      <c r="H90" s="212"/>
      <c r="I90" s="5"/>
    </row>
    <row r="91" customFormat="false" ht="12.8" hidden="false" customHeight="false" outlineLevel="0" collapsed="false">
      <c r="A91" s="5"/>
      <c r="B91" s="195"/>
      <c r="C91" s="196"/>
      <c r="D91" s="196"/>
      <c r="E91" s="197"/>
      <c r="F91" s="198"/>
      <c r="G91" s="212"/>
      <c r="H91" s="212"/>
      <c r="I91" s="5"/>
    </row>
    <row r="92" customFormat="false" ht="12.8" hidden="false" customHeight="false" outlineLevel="0" collapsed="false">
      <c r="A92" s="5"/>
      <c r="B92" s="199" t="s">
        <v>135</v>
      </c>
      <c r="C92" s="200"/>
      <c r="D92" s="200"/>
      <c r="E92" s="201"/>
      <c r="F92" s="202" t="n">
        <f aca="false">IF(D78&lt;&gt;"","",SUM(F81:F88))</f>
        <v>0</v>
      </c>
      <c r="G92" s="212"/>
      <c r="H92" s="212"/>
      <c r="I92" s="5"/>
    </row>
    <row r="93" customFormat="false" ht="12.8" hidden="false" customHeight="false" outlineLevel="0" collapsed="false">
      <c r="A93" s="5"/>
      <c r="B93" s="203"/>
      <c r="C93" s="204"/>
      <c r="D93" s="204"/>
      <c r="E93" s="205"/>
      <c r="F93" s="206"/>
      <c r="G93" s="212"/>
      <c r="H93" s="212"/>
      <c r="I93" s="5"/>
    </row>
  </sheetData>
  <sheetProtection sheet="true" password="97b0" objects="true" scenarios="true" selectLockedCells="true"/>
  <mergeCells count="31">
    <mergeCell ref="H12:I13"/>
    <mergeCell ref="B14:D14"/>
    <mergeCell ref="B15:D15"/>
    <mergeCell ref="B16:D16"/>
    <mergeCell ref="B17:D17"/>
    <mergeCell ref="B18:D18"/>
    <mergeCell ref="B19:D19"/>
    <mergeCell ref="H24:I25"/>
    <mergeCell ref="A25:E25"/>
    <mergeCell ref="G35:H35"/>
    <mergeCell ref="B45:C45"/>
    <mergeCell ref="B54:F54"/>
    <mergeCell ref="B55:F55"/>
    <mergeCell ref="B56:F56"/>
    <mergeCell ref="B57:C57"/>
    <mergeCell ref="B58:C58"/>
    <mergeCell ref="B59:C59"/>
    <mergeCell ref="B60:C60"/>
    <mergeCell ref="B61:C61"/>
    <mergeCell ref="E64:F65"/>
    <mergeCell ref="B66:C67"/>
    <mergeCell ref="E66:F67"/>
    <mergeCell ref="E68:F69"/>
    <mergeCell ref="F73:G73"/>
    <mergeCell ref="F74:G75"/>
    <mergeCell ref="B82:E82"/>
    <mergeCell ref="F82:G82"/>
    <mergeCell ref="B85:E85"/>
    <mergeCell ref="F85:G85"/>
    <mergeCell ref="B88:E88"/>
    <mergeCell ref="F88:G88"/>
  </mergeCells>
  <conditionalFormatting sqref="E46 H4:H8 H52 F40">
    <cfRule type="cellIs" priority="2" operator="equal" aboveAverage="0" equalAverage="0" bottom="0" percent="0" rank="0" text="" dxfId="0">
      <formula>"OBBLIGATORIO"</formula>
    </cfRule>
    <cfRule type="cellIs" priority="3" operator="equal" aboveAverage="0" equalAverage="0" bottom="0" percent="0" rank="0" text="" dxfId="0">
      <formula>"Errore"</formula>
    </cfRule>
  </conditionalFormatting>
  <conditionalFormatting sqref="H4:H8">
    <cfRule type="colorScale" priority="4">
      <colorScale>
        <cfvo type="min" val="0"/>
        <cfvo type="percentile" val="50"/>
        <cfvo type="max" val="0"/>
        <color rgb="FFFF0000"/>
        <color rgb="FFFFFF00"/>
        <color rgb="FF00A933"/>
      </colorScale>
    </cfRule>
    <cfRule type="containsText" priority="5" operator="containsText" aboveAverage="0" equalAverage="0" bottom="0" percent="0" rank="0" text="errore" dxfId="1">
      <formula>NOT(ISERROR(SEARCH("errore",H4)))</formula>
    </cfRule>
  </conditionalFormatting>
  <conditionalFormatting sqref="F40">
    <cfRule type="colorScale" priority="6">
      <colorScale>
        <cfvo type="min" val="0"/>
        <cfvo type="percentile" val="50"/>
        <cfvo type="max" val="0"/>
        <color rgb="FFFF0000"/>
        <color rgb="FFFFFF00"/>
        <color rgb="FF00A933"/>
      </colorScale>
    </cfRule>
    <cfRule type="containsText" priority="7" operator="containsText" aboveAverage="0" equalAverage="0" bottom="0" percent="0" rank="0" text="errore" dxfId="1">
      <formula>NOT(ISERROR(SEARCH("errore",F40)))</formula>
    </cfRule>
  </conditionalFormatting>
  <dataValidations count="2">
    <dataValidation allowBlank="true" errorStyle="stop" operator="equal" showDropDown="false" showErrorMessage="true" showInputMessage="false" sqref="D78:D79" type="list">
      <formula1>oneri!$J$108:$J$110</formula1>
      <formula2>0</formula2>
    </dataValidation>
    <dataValidation allowBlank="true" errorStyle="stop" operator="equal" showDropDown="false" showErrorMessage="true" showInputMessage="false" sqref="I27:I31 I44:I45 D46:D47 D74:D75" type="list">
      <formula1>Riepilogo!$N$9:$N$10</formula1>
      <formula2>0</formula2>
    </dataValidation>
  </dataValidations>
  <printOptions headings="false" gridLines="false" gridLinesSet="true" horizontalCentered="false" verticalCentered="false"/>
  <pageMargins left="0.0784722222222222" right="0.0784722222222222" top="0.0784722222222222" bottom="0.0784722222222222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93"/>
  <sheetViews>
    <sheetView showFormulas="false" showGridLines="true" showRowColHeaders="true" showZeros="true" rightToLeft="false" tabSelected="true" showOutlineSymbols="true" defaultGridColor="true" view="normal" topLeftCell="A56" colorId="64" zoomScale="120" zoomScaleNormal="120" zoomScalePageLayoutView="100" workbookViewId="0">
      <selection pane="topLeft" activeCell="D78" activeCellId="0" sqref="D78"/>
    </sheetView>
  </sheetViews>
  <sheetFormatPr defaultColWidth="8.61328125" defaultRowHeight="12.8" zeroHeight="false" outlineLevelRow="0" outlineLevelCol="0"/>
  <cols>
    <col collapsed="false" customWidth="true" hidden="false" outlineLevel="0" max="1" min="1" style="2" width="3.22"/>
    <col collapsed="false" customWidth="true" hidden="false" outlineLevel="0" max="2" min="2" style="207" width="14.6"/>
    <col collapsed="false" customWidth="true" hidden="false" outlineLevel="0" max="3" min="3" style="207" width="14.14"/>
    <col collapsed="false" customWidth="true" hidden="false" outlineLevel="0" max="4" min="4" style="207" width="12.97"/>
    <col collapsed="false" customWidth="true" hidden="false" outlineLevel="0" max="5" min="5" style="207" width="11.47"/>
    <col collapsed="false" customWidth="true" hidden="false" outlineLevel="0" max="6" min="6" style="207" width="10.54"/>
    <col collapsed="false" customWidth="true" hidden="false" outlineLevel="0" max="7" min="7" style="207" width="16.11"/>
    <col collapsed="false" customWidth="true" hidden="false" outlineLevel="0" max="8" min="8" style="207" width="12.63"/>
    <col collapsed="false" customWidth="true" hidden="false" outlineLevel="0" max="9" min="9" style="2" width="8.46"/>
  </cols>
  <sheetData>
    <row r="1" customFormat="false" ht="15.5" hidden="false" customHeight="true" outlineLevel="0" collapsed="false">
      <c r="A1" s="5"/>
      <c r="B1" s="208" t="s">
        <v>136</v>
      </c>
      <c r="C1" s="209" t="s">
        <v>137</v>
      </c>
      <c r="D1" s="210"/>
      <c r="E1" s="211"/>
      <c r="F1" s="210"/>
      <c r="G1" s="210"/>
      <c r="H1" s="212"/>
      <c r="I1" s="5"/>
    </row>
    <row r="2" customFormat="false" ht="35.4" hidden="false" customHeight="true" outlineLevel="0" collapsed="false">
      <c r="A2" s="5"/>
      <c r="B2" s="213" t="s">
        <v>138</v>
      </c>
      <c r="C2" s="214" t="s">
        <v>139</v>
      </c>
      <c r="D2" s="214" t="s">
        <v>140</v>
      </c>
      <c r="E2" s="214" t="s">
        <v>141</v>
      </c>
      <c r="F2" s="214" t="s">
        <v>142</v>
      </c>
      <c r="G2" s="215" t="s">
        <v>264</v>
      </c>
      <c r="H2" s="216"/>
      <c r="I2" s="5"/>
    </row>
    <row r="3" s="219" customFormat="true" ht="12.8" hidden="false" customHeight="false" outlineLevel="0" collapsed="false">
      <c r="A3" s="217"/>
      <c r="B3" s="218" t="s">
        <v>144</v>
      </c>
      <c r="C3" s="218" t="s">
        <v>145</v>
      </c>
      <c r="D3" s="218" t="s">
        <v>146</v>
      </c>
      <c r="E3" s="218" t="s">
        <v>147</v>
      </c>
      <c r="F3" s="218" t="s">
        <v>148</v>
      </c>
      <c r="G3" s="218" t="s">
        <v>149</v>
      </c>
      <c r="H3" s="216"/>
      <c r="I3" s="217"/>
    </row>
    <row r="4" customFormat="false" ht="14.15" hidden="false" customHeight="true" outlineLevel="0" collapsed="false">
      <c r="A4" s="5"/>
      <c r="B4" s="220" t="s">
        <v>150</v>
      </c>
      <c r="C4" s="221" t="n">
        <v>0</v>
      </c>
      <c r="D4" s="28" t="n">
        <v>0</v>
      </c>
      <c r="E4" s="222" t="str">
        <f aca="false">IF(C4=0,"0",D4/$D$9)</f>
        <v>0</v>
      </c>
      <c r="F4" s="223" t="n">
        <v>0</v>
      </c>
      <c r="G4" s="222" t="n">
        <f aca="false">E4*F4</f>
        <v>0</v>
      </c>
      <c r="H4" s="224" t="str">
        <f aca="false">IF(D4&lt;&gt;0,IF(C4&lt;&gt;0,IF(C4=0,"",IF(D4/C4&lt;=95,"","ERRORE")),"ERRORE"),"")</f>
        <v/>
      </c>
      <c r="I4" s="5"/>
    </row>
    <row r="5" customFormat="false" ht="14.15" hidden="false" customHeight="true" outlineLevel="0" collapsed="false">
      <c r="A5" s="5"/>
      <c r="B5" s="220" t="s">
        <v>151</v>
      </c>
      <c r="C5" s="221" t="n">
        <v>0</v>
      </c>
      <c r="D5" s="28" t="n">
        <v>0</v>
      </c>
      <c r="E5" s="222" t="str">
        <f aca="false">IF(C5=0,"0",D5/$D$9)</f>
        <v>0</v>
      </c>
      <c r="F5" s="223" t="n">
        <v>5</v>
      </c>
      <c r="G5" s="222" t="n">
        <f aca="false">E5*F5</f>
        <v>0</v>
      </c>
      <c r="H5" s="224" t="str">
        <f aca="false">IF(D5&lt;&gt;0,IF(C5&lt;&gt;0,IF(C5=0,"",IF(D5/C5&gt;95,IF(D5/C5&lt;=110,"","ERRORE"),"ERRORE")),"ERRORE"),"")</f>
        <v/>
      </c>
      <c r="I5" s="5"/>
    </row>
    <row r="6" customFormat="false" ht="14.15" hidden="false" customHeight="true" outlineLevel="0" collapsed="false">
      <c r="A6" s="5"/>
      <c r="B6" s="220" t="s">
        <v>152</v>
      </c>
      <c r="C6" s="221" t="n">
        <v>0</v>
      </c>
      <c r="D6" s="28" t="n">
        <v>0</v>
      </c>
      <c r="E6" s="222" t="str">
        <f aca="false">IF(C6=0,"0",D6/$D$9)</f>
        <v>0</v>
      </c>
      <c r="F6" s="223" t="n">
        <v>15</v>
      </c>
      <c r="G6" s="222" t="n">
        <f aca="false">E6*F6</f>
        <v>0</v>
      </c>
      <c r="H6" s="224" t="str">
        <f aca="false">IF(D6&lt;&gt;0,IF(C6&lt;&gt;0,IF(C6=0,"",IF(D6/C6&gt;110,IF(D6/C6&lt;=130,"","ERRORE"),"ERRORE")),"ERRORE"),"")</f>
        <v/>
      </c>
      <c r="I6" s="5"/>
    </row>
    <row r="7" customFormat="false" ht="14.15" hidden="false" customHeight="true" outlineLevel="0" collapsed="false">
      <c r="A7" s="5"/>
      <c r="B7" s="220" t="s">
        <v>153</v>
      </c>
      <c r="C7" s="221" t="n">
        <v>0</v>
      </c>
      <c r="D7" s="28" t="n">
        <v>0</v>
      </c>
      <c r="E7" s="222" t="str">
        <f aca="false">IF(C7=0,"0",D7/$D$9)</f>
        <v>0</v>
      </c>
      <c r="F7" s="223" t="n">
        <v>30</v>
      </c>
      <c r="G7" s="222" t="n">
        <f aca="false">E7*F7</f>
        <v>0</v>
      </c>
      <c r="H7" s="224" t="str">
        <f aca="false">IF(D7&lt;&gt;0,IF(C7&lt;&gt;0,IF(C7=0,"",IF(D7/C7&gt;130,IF(D7/C7&lt;=160,"","ERRORE"),"ERRORE")),"ERRORE"),"")</f>
        <v/>
      </c>
      <c r="I7" s="5"/>
    </row>
    <row r="8" customFormat="false" ht="14.15" hidden="false" customHeight="true" outlineLevel="0" collapsed="false">
      <c r="A8" s="5"/>
      <c r="B8" s="220" t="s">
        <v>154</v>
      </c>
      <c r="C8" s="221" t="n">
        <v>0</v>
      </c>
      <c r="D8" s="28" t="n">
        <v>0</v>
      </c>
      <c r="E8" s="222" t="str">
        <f aca="false">IF(C8=0,"0",D8/$D$9)</f>
        <v>0</v>
      </c>
      <c r="F8" s="223" t="n">
        <v>50</v>
      </c>
      <c r="G8" s="222" t="n">
        <f aca="false">E8*F8</f>
        <v>0</v>
      </c>
      <c r="H8" s="224" t="str">
        <f aca="false">IF(D8&lt;&gt;0,IF(C8&lt;&gt;0,IF(C8=0,"",IF(D8/C8&gt;160,"","ERRORE")),"ERRORE"),"")</f>
        <v/>
      </c>
      <c r="I8" s="5"/>
    </row>
    <row r="9" customFormat="false" ht="14.15" hidden="false" customHeight="true" outlineLevel="0" collapsed="false">
      <c r="A9" s="5"/>
      <c r="B9" s="225"/>
      <c r="C9" s="226" t="s">
        <v>155</v>
      </c>
      <c r="D9" s="227" t="n">
        <f aca="false">D4+D5+D6+D7+D8</f>
        <v>0</v>
      </c>
      <c r="E9" s="228" t="n">
        <f aca="false">SUM(E4:E8)</f>
        <v>0</v>
      </c>
      <c r="F9" s="225"/>
      <c r="G9" s="229" t="s">
        <v>156</v>
      </c>
      <c r="H9" s="230" t="n">
        <f aca="false">SUM(G4:G8)</f>
        <v>0</v>
      </c>
      <c r="I9" s="5"/>
    </row>
    <row r="10" customFormat="false" ht="12.8" hidden="false" customHeight="false" outlineLevel="0" collapsed="false">
      <c r="A10" s="5"/>
      <c r="B10" s="216"/>
      <c r="C10" s="216"/>
      <c r="D10" s="216"/>
      <c r="E10" s="216"/>
      <c r="F10" s="216"/>
      <c r="G10" s="216"/>
      <c r="H10" s="216"/>
      <c r="I10" s="5"/>
    </row>
    <row r="11" customFormat="false" ht="12.8" hidden="false" customHeight="false" outlineLevel="0" collapsed="false">
      <c r="A11" s="5"/>
      <c r="B11" s="216"/>
      <c r="C11" s="216"/>
      <c r="D11" s="216"/>
      <c r="E11" s="216"/>
      <c r="F11" s="216"/>
      <c r="G11" s="216"/>
      <c r="H11" s="216"/>
      <c r="I11" s="5"/>
    </row>
    <row r="12" customFormat="false" ht="13.2" hidden="false" customHeight="true" outlineLevel="0" collapsed="false">
      <c r="A12" s="5"/>
      <c r="B12" s="208" t="s">
        <v>157</v>
      </c>
      <c r="C12" s="231" t="s">
        <v>158</v>
      </c>
      <c r="D12" s="232"/>
      <c r="E12" s="5"/>
      <c r="F12" s="216"/>
      <c r="G12" s="233" t="s">
        <v>159</v>
      </c>
      <c r="H12" s="234" t="s">
        <v>160</v>
      </c>
      <c r="I12" s="234"/>
    </row>
    <row r="13" customFormat="false" ht="21.1" hidden="false" customHeight="true" outlineLevel="0" collapsed="false">
      <c r="A13" s="5"/>
      <c r="B13" s="235"/>
      <c r="C13" s="231" t="s">
        <v>161</v>
      </c>
      <c r="D13" s="232"/>
      <c r="E13" s="216"/>
      <c r="F13" s="216"/>
      <c r="G13" s="216"/>
      <c r="H13" s="234"/>
      <c r="I13" s="234"/>
    </row>
    <row r="14" customFormat="false" ht="34.8" hidden="false" customHeight="true" outlineLevel="0" collapsed="false">
      <c r="A14" s="236"/>
      <c r="B14" s="237" t="s">
        <v>162</v>
      </c>
      <c r="C14" s="237"/>
      <c r="D14" s="237"/>
      <c r="E14" s="238" t="s">
        <v>163</v>
      </c>
      <c r="F14" s="216"/>
      <c r="G14" s="238" t="s">
        <v>164</v>
      </c>
      <c r="H14" s="238" t="s">
        <v>165</v>
      </c>
      <c r="I14" s="238" t="s">
        <v>166</v>
      </c>
    </row>
    <row r="15" s="219" customFormat="true" ht="12.8" hidden="false" customHeight="true" outlineLevel="0" collapsed="false">
      <c r="A15" s="239"/>
      <c r="B15" s="240" t="s">
        <v>167</v>
      </c>
      <c r="C15" s="240"/>
      <c r="D15" s="240"/>
      <c r="E15" s="218" t="s">
        <v>168</v>
      </c>
      <c r="F15" s="241"/>
      <c r="G15" s="218" t="s">
        <v>169</v>
      </c>
      <c r="H15" s="218" t="s">
        <v>170</v>
      </c>
      <c r="I15" s="218" t="s">
        <v>171</v>
      </c>
    </row>
    <row r="16" customFormat="false" ht="34.3" hidden="false" customHeight="true" outlineLevel="0" collapsed="false">
      <c r="A16" s="242" t="s">
        <v>172</v>
      </c>
      <c r="B16" s="243" t="s">
        <v>173</v>
      </c>
      <c r="C16" s="243"/>
      <c r="D16" s="243"/>
      <c r="E16" s="28" t="n">
        <v>0</v>
      </c>
      <c r="F16" s="216"/>
      <c r="G16" s="220" t="s">
        <v>174</v>
      </c>
      <c r="H16" s="220" t="str">
        <f aca="false">IF(E22&lt;50,"x","")</f>
        <v/>
      </c>
      <c r="I16" s="220" t="n">
        <v>0</v>
      </c>
      <c r="L16" s="244"/>
    </row>
    <row r="17" customFormat="false" ht="34.3" hidden="false" customHeight="true" outlineLevel="0" collapsed="false">
      <c r="A17" s="242" t="s">
        <v>175</v>
      </c>
      <c r="B17" s="245" t="s">
        <v>176</v>
      </c>
      <c r="C17" s="245"/>
      <c r="D17" s="245"/>
      <c r="E17" s="246" t="n">
        <v>0</v>
      </c>
      <c r="F17" s="212"/>
      <c r="G17" s="220" t="s">
        <v>177</v>
      </c>
      <c r="H17" s="220" t="str">
        <f aca="false">IF(E22&gt;50,IF(E22&lt;=75,"x",""),"")</f>
        <v/>
      </c>
      <c r="I17" s="220" t="n">
        <v>10</v>
      </c>
    </row>
    <row r="18" customFormat="false" ht="34.3" hidden="false" customHeight="true" outlineLevel="0" collapsed="false">
      <c r="A18" s="242" t="s">
        <v>178</v>
      </c>
      <c r="B18" s="245" t="s">
        <v>179</v>
      </c>
      <c r="C18" s="245"/>
      <c r="D18" s="245"/>
      <c r="E18" s="28" t="n">
        <v>0</v>
      </c>
      <c r="F18" s="212"/>
      <c r="G18" s="220" t="s">
        <v>180</v>
      </c>
      <c r="H18" s="220" t="str">
        <f aca="false">IF(E22&gt;75,IF(E22&lt;=100,"x",""),"")</f>
        <v/>
      </c>
      <c r="I18" s="220" t="n">
        <v>20</v>
      </c>
    </row>
    <row r="19" customFormat="false" ht="34.3" hidden="false" customHeight="true" outlineLevel="0" collapsed="false">
      <c r="A19" s="242" t="s">
        <v>181</v>
      </c>
      <c r="B19" s="245" t="s">
        <v>182</v>
      </c>
      <c r="C19" s="245"/>
      <c r="D19" s="245"/>
      <c r="E19" s="28" t="n">
        <v>0</v>
      </c>
      <c r="F19" s="5"/>
      <c r="G19" s="220" t="s">
        <v>183</v>
      </c>
      <c r="H19" s="220" t="str">
        <f aca="false">IF(E22&gt;100,"x","")</f>
        <v>x</v>
      </c>
      <c r="I19" s="220" t="n">
        <v>30</v>
      </c>
    </row>
    <row r="20" customFormat="false" ht="16.75" hidden="false" customHeight="true" outlineLevel="0" collapsed="false">
      <c r="A20" s="5"/>
      <c r="B20" s="212"/>
      <c r="C20" s="5"/>
      <c r="D20" s="247" t="s">
        <v>184</v>
      </c>
      <c r="E20" s="248" t="n">
        <f aca="false">+E16+E17+E18+E19</f>
        <v>0</v>
      </c>
      <c r="F20" s="5"/>
      <c r="G20" s="229" t="s">
        <v>185</v>
      </c>
      <c r="H20" s="230" t="n">
        <f aca="false">IF(H16="x",0,IF(H17="x",10,IF(H18="x",20,IF(H19="x",30,errore))))</f>
        <v>30</v>
      </c>
      <c r="I20" s="5"/>
    </row>
    <row r="21" customFormat="false" ht="16.75" hidden="false" customHeight="true" outlineLevel="0" collapsed="false">
      <c r="A21" s="5"/>
      <c r="B21" s="212"/>
      <c r="C21" s="5"/>
      <c r="D21" s="249" t="s">
        <v>186</v>
      </c>
      <c r="E21" s="250"/>
      <c r="F21" s="212"/>
      <c r="G21" s="212"/>
      <c r="H21" s="212"/>
      <c r="I21" s="5"/>
    </row>
    <row r="22" customFormat="false" ht="26.1" hidden="false" customHeight="false" outlineLevel="0" collapsed="false">
      <c r="A22" s="5"/>
      <c r="B22" s="212"/>
      <c r="C22" s="5"/>
      <c r="D22" s="247" t="s">
        <v>187</v>
      </c>
      <c r="E22" s="248" t="str">
        <f aca="false">IF(D9=0,"",E20/D9*100)</f>
        <v/>
      </c>
      <c r="F22" s="212"/>
      <c r="G22" s="212"/>
      <c r="H22" s="212"/>
      <c r="I22" s="5"/>
    </row>
    <row r="23" customFormat="false" ht="12.8" hidden="false" customHeight="false" outlineLevel="0" collapsed="false">
      <c r="A23" s="5"/>
      <c r="B23" s="212"/>
      <c r="C23" s="5"/>
      <c r="D23" s="5"/>
      <c r="E23" s="5"/>
      <c r="F23" s="5"/>
      <c r="G23" s="5"/>
      <c r="H23" s="5"/>
      <c r="I23" s="5"/>
    </row>
    <row r="24" customFormat="false" ht="12.8" hidden="false" customHeight="true" outlineLevel="0" collapsed="false">
      <c r="A24" s="5"/>
      <c r="B24" s="212"/>
      <c r="C24" s="212"/>
      <c r="D24" s="212"/>
      <c r="E24" s="212"/>
      <c r="F24" s="212"/>
      <c r="G24" s="233" t="s">
        <v>188</v>
      </c>
      <c r="H24" s="251" t="s">
        <v>189</v>
      </c>
      <c r="I24" s="251"/>
    </row>
    <row r="25" customFormat="false" ht="12.8" hidden="false" customHeight="false" outlineLevel="0" collapsed="false">
      <c r="A25" s="252" t="s">
        <v>190</v>
      </c>
      <c r="B25" s="252"/>
      <c r="C25" s="252"/>
      <c r="D25" s="252"/>
      <c r="E25" s="252"/>
      <c r="F25" s="212"/>
      <c r="G25" s="212"/>
      <c r="H25" s="251"/>
      <c r="I25" s="251"/>
    </row>
    <row r="26" customFormat="false" ht="32.3" hidden="false" customHeight="false" outlineLevel="0" collapsed="false">
      <c r="A26" s="5"/>
      <c r="B26" s="253" t="s">
        <v>191</v>
      </c>
      <c r="C26" s="254"/>
      <c r="D26" s="220" t="s">
        <v>192</v>
      </c>
      <c r="E26" s="220" t="s">
        <v>193</v>
      </c>
      <c r="F26" s="212"/>
      <c r="G26" s="214" t="s">
        <v>194</v>
      </c>
      <c r="H26" s="214" t="s">
        <v>166</v>
      </c>
      <c r="I26" s="214" t="s">
        <v>195</v>
      </c>
    </row>
    <row r="27" customFormat="false" ht="34.2" hidden="false" customHeight="true" outlineLevel="0" collapsed="false">
      <c r="A27" s="5"/>
      <c r="B27" s="220" t="n">
        <v>1</v>
      </c>
      <c r="C27" s="220" t="s">
        <v>196</v>
      </c>
      <c r="D27" s="220" t="s">
        <v>197</v>
      </c>
      <c r="E27" s="222" t="n">
        <f aca="false">D9</f>
        <v>0</v>
      </c>
      <c r="F27" s="212"/>
      <c r="G27" s="220" t="s">
        <v>198</v>
      </c>
      <c r="H27" s="220" t="str">
        <f aca="false">IF(I27="x",10,"===")</f>
        <v>===</v>
      </c>
      <c r="I27" s="3"/>
    </row>
    <row r="28" customFormat="false" ht="34.3" hidden="false" customHeight="true" outlineLevel="0" collapsed="false">
      <c r="A28" s="5"/>
      <c r="B28" s="220" t="n">
        <v>2</v>
      </c>
      <c r="C28" s="220" t="s">
        <v>199</v>
      </c>
      <c r="D28" s="220" t="s">
        <v>200</v>
      </c>
      <c r="E28" s="222" t="n">
        <f aca="false">E20</f>
        <v>0</v>
      </c>
      <c r="F28" s="212"/>
      <c r="G28" s="220" t="s">
        <v>201</v>
      </c>
      <c r="H28" s="220" t="str">
        <f aca="false">IF(I28="x",10,"===")</f>
        <v>===</v>
      </c>
      <c r="I28" s="3"/>
    </row>
    <row r="29" customFormat="false" ht="34.3" hidden="false" customHeight="true" outlineLevel="0" collapsed="false">
      <c r="A29" s="5"/>
      <c r="B29" s="220" t="n">
        <v>3</v>
      </c>
      <c r="C29" s="220" t="s">
        <v>202</v>
      </c>
      <c r="D29" s="220" t="s">
        <v>203</v>
      </c>
      <c r="E29" s="222" t="n">
        <f aca="false">E28*60/100</f>
        <v>0</v>
      </c>
      <c r="F29" s="212"/>
      <c r="G29" s="220" t="s">
        <v>204</v>
      </c>
      <c r="H29" s="220" t="str">
        <f aca="false">IF(I29="x",10,"===")</f>
        <v>===</v>
      </c>
      <c r="I29" s="3"/>
    </row>
    <row r="30" customFormat="false" ht="34.3" hidden="false" customHeight="true" outlineLevel="0" collapsed="false">
      <c r="A30" s="5"/>
      <c r="B30" s="220" t="s">
        <v>205</v>
      </c>
      <c r="C30" s="220" t="s">
        <v>206</v>
      </c>
      <c r="D30" s="255" t="s">
        <v>207</v>
      </c>
      <c r="E30" s="256" t="n">
        <f aca="false">SUM(E27+E29)</f>
        <v>0</v>
      </c>
      <c r="F30" s="212"/>
      <c r="G30" s="220" t="s">
        <v>208</v>
      </c>
      <c r="H30" s="220" t="str">
        <f aca="false">IF(I30="x",10,"===")</f>
        <v>===</v>
      </c>
      <c r="I30" s="3"/>
    </row>
    <row r="31" customFormat="false" ht="34.3" hidden="false" customHeight="true" outlineLevel="0" collapsed="false">
      <c r="A31" s="5"/>
      <c r="B31" s="212"/>
      <c r="C31" s="212"/>
      <c r="D31" s="212"/>
      <c r="E31" s="212"/>
      <c r="F31" s="212"/>
      <c r="G31" s="220" t="s">
        <v>209</v>
      </c>
      <c r="H31" s="220" t="str">
        <f aca="false">IF(I31="x",10,"===")</f>
        <v>===</v>
      </c>
      <c r="I31" s="3"/>
    </row>
    <row r="32" customFormat="false" ht="13.4" hidden="false" customHeight="false" outlineLevel="0" collapsed="false">
      <c r="A32" s="5"/>
      <c r="B32" s="212"/>
      <c r="C32" s="212"/>
      <c r="D32" s="212"/>
      <c r="E32" s="212"/>
      <c r="F32" s="212"/>
      <c r="G32" s="229" t="s">
        <v>210</v>
      </c>
      <c r="H32" s="230" t="n">
        <f aca="false">SUM(H27:H31)</f>
        <v>0</v>
      </c>
      <c r="I32" s="257"/>
    </row>
    <row r="33" customFormat="false" ht="12.8" hidden="false" customHeight="false" outlineLevel="0" collapsed="false">
      <c r="A33" s="5"/>
      <c r="B33" s="212"/>
      <c r="C33" s="212"/>
      <c r="D33" s="212"/>
      <c r="E33" s="212"/>
      <c r="F33" s="212"/>
      <c r="G33" s="212"/>
      <c r="H33" s="212"/>
      <c r="I33" s="5"/>
    </row>
    <row r="34" customFormat="false" ht="12.8" hidden="false" customHeight="false" outlineLevel="0" collapsed="false">
      <c r="A34" s="5"/>
      <c r="B34" s="258" t="s">
        <v>211</v>
      </c>
      <c r="C34" s="212"/>
      <c r="D34" s="212"/>
      <c r="E34" s="212"/>
      <c r="F34" s="212"/>
      <c r="G34" s="212"/>
      <c r="H34" s="212"/>
      <c r="I34" s="5"/>
    </row>
    <row r="35" customFormat="false" ht="12.8" hidden="false" customHeight="true" outlineLevel="0" collapsed="false">
      <c r="A35" s="5"/>
      <c r="B35" s="259" t="s">
        <v>212</v>
      </c>
      <c r="C35" s="212"/>
      <c r="D35" s="212"/>
      <c r="E35" s="212"/>
      <c r="F35" s="212"/>
      <c r="G35" s="260" t="s">
        <v>213</v>
      </c>
      <c r="H35" s="260"/>
      <c r="I35" s="5"/>
    </row>
    <row r="36" customFormat="false" ht="19.4" hidden="false" customHeight="false" outlineLevel="0" collapsed="false">
      <c r="A36" s="5"/>
      <c r="B36" s="261" t="s">
        <v>214</v>
      </c>
      <c r="C36" s="262"/>
      <c r="D36" s="263" t="s">
        <v>192</v>
      </c>
      <c r="E36" s="264" t="s">
        <v>215</v>
      </c>
      <c r="F36" s="212"/>
      <c r="G36" s="265" t="s">
        <v>156</v>
      </c>
      <c r="H36" s="266" t="n">
        <f aca="false">H9</f>
        <v>0</v>
      </c>
      <c r="I36" s="5"/>
    </row>
    <row r="37" customFormat="false" ht="25.8" hidden="false" customHeight="true" outlineLevel="0" collapsed="false">
      <c r="A37" s="5"/>
      <c r="B37" s="220" t="n">
        <v>1</v>
      </c>
      <c r="C37" s="220" t="s">
        <v>216</v>
      </c>
      <c r="D37" s="220" t="s">
        <v>217</v>
      </c>
      <c r="E37" s="28" t="n">
        <v>0</v>
      </c>
      <c r="F37" s="212"/>
      <c r="G37" s="265" t="s">
        <v>185</v>
      </c>
      <c r="H37" s="266" t="n">
        <f aca="false">H20</f>
        <v>30</v>
      </c>
      <c r="I37" s="5"/>
    </row>
    <row r="38" customFormat="false" ht="25.8" hidden="false" customHeight="true" outlineLevel="0" collapsed="false">
      <c r="A38" s="5"/>
      <c r="B38" s="220" t="n">
        <v>2</v>
      </c>
      <c r="C38" s="220" t="s">
        <v>218</v>
      </c>
      <c r="D38" s="220" t="s">
        <v>219</v>
      </c>
      <c r="E38" s="28" t="n">
        <v>0</v>
      </c>
      <c r="F38" s="212"/>
      <c r="G38" s="265" t="s">
        <v>210</v>
      </c>
      <c r="H38" s="266" t="n">
        <f aca="false">H32</f>
        <v>0</v>
      </c>
      <c r="I38" s="5"/>
    </row>
    <row r="39" customFormat="false" ht="25.8" hidden="false" customHeight="true" outlineLevel="0" collapsed="false">
      <c r="A39" s="5"/>
      <c r="B39" s="220" t="n">
        <v>3</v>
      </c>
      <c r="C39" s="220" t="s">
        <v>220</v>
      </c>
      <c r="D39" s="220" t="s">
        <v>203</v>
      </c>
      <c r="E39" s="222" t="n">
        <f aca="false">E38*60/100</f>
        <v>0</v>
      </c>
      <c r="F39" s="212"/>
      <c r="G39" s="267" t="s">
        <v>221</v>
      </c>
      <c r="H39" s="267" t="n">
        <f aca="false">SUM(H36:H38)</f>
        <v>30</v>
      </c>
      <c r="I39" s="5"/>
    </row>
    <row r="40" customFormat="false" ht="25.8" hidden="false" customHeight="true" outlineLevel="0" collapsed="false">
      <c r="A40" s="5"/>
      <c r="B40" s="220" t="s">
        <v>205</v>
      </c>
      <c r="C40" s="220" t="s">
        <v>222</v>
      </c>
      <c r="D40" s="268" t="s">
        <v>223</v>
      </c>
      <c r="E40" s="269" t="n">
        <f aca="false">SUM(E37+E39)</f>
        <v>0</v>
      </c>
      <c r="F40" s="224" t="str">
        <f aca="false">IF(E40&gt;25%*E30,"ERRORE","")</f>
        <v/>
      </c>
      <c r="G40" s="212"/>
      <c r="H40" s="212"/>
      <c r="I40" s="5"/>
    </row>
    <row r="41" customFormat="false" ht="12.8" hidden="false" customHeight="false" outlineLevel="0" collapsed="false">
      <c r="A41" s="5"/>
      <c r="B41" s="212"/>
      <c r="C41" s="212"/>
      <c r="D41" s="212"/>
      <c r="E41" s="212"/>
      <c r="F41" s="212"/>
      <c r="G41" s="212"/>
      <c r="H41" s="212"/>
      <c r="I41" s="5"/>
    </row>
    <row r="42" customFormat="false" ht="22.35" hidden="false" customHeight="false" outlineLevel="0" collapsed="false">
      <c r="A42" s="5"/>
      <c r="B42" s="270" t="s">
        <v>224</v>
      </c>
      <c r="C42" s="270" t="s">
        <v>225</v>
      </c>
      <c r="D42" s="212"/>
      <c r="E42" s="212"/>
      <c r="F42" s="212"/>
      <c r="G42" s="212"/>
      <c r="H42" s="212"/>
      <c r="I42" s="5"/>
    </row>
    <row r="43" customFormat="false" ht="13.8" hidden="false" customHeight="false" outlineLevel="0" collapsed="false">
      <c r="A43" s="5"/>
      <c r="B43" s="271" t="str">
        <f aca="false">IF(H39&gt;50,"XI",IF(H39&gt;45,"X",IF(H39&gt;40,"IX",IF(H39&gt;35,"VIII",IF(H39&gt;30,"VII",IF(H39&gt;25,"VI",IF(H39&gt;20,"V",IF(H39&gt;15,"IV",IF(H39&gt;10,"III",IF(H39&gt;5,"II","I"))))))))))</f>
        <v>VI</v>
      </c>
      <c r="C43" s="271" t="n">
        <f aca="false">IF(B43="I",0,IF(B43="II",5,IF(B43="III",10,IF(B43="IV",15,IF(B43="V",20,IF(B43="VI",25,IF(B43="VII",30,IF(B43="VIII",35,IF(B43="IX",40,IF(B43="X",45,50))))))))))</f>
        <v>25</v>
      </c>
      <c r="D43" s="272" t="str">
        <f aca="false">IF(B43="I","b",IF(B43="II","b",IF(B43="III","b","a")))</f>
        <v>a</v>
      </c>
      <c r="E43" s="212"/>
      <c r="F43" s="212"/>
      <c r="G43" s="258" t="s">
        <v>226</v>
      </c>
      <c r="H43" s="258"/>
      <c r="I43" s="5"/>
    </row>
    <row r="44" customFormat="false" ht="12.8" hidden="false" customHeight="false" outlineLevel="0" collapsed="false">
      <c r="A44" s="5"/>
      <c r="B44" s="212"/>
      <c r="C44" s="212"/>
      <c r="D44" s="273"/>
      <c r="E44" s="212"/>
      <c r="F44" s="212"/>
      <c r="G44" s="212"/>
      <c r="H44" s="274" t="s">
        <v>227</v>
      </c>
      <c r="I44" s="3"/>
    </row>
    <row r="45" s="2" customFormat="true" ht="14.15" hidden="false" customHeight="true" outlineLevel="0" collapsed="false">
      <c r="A45" s="275"/>
      <c r="B45" s="276" t="s">
        <v>228</v>
      </c>
      <c r="C45" s="276"/>
      <c r="D45" s="277"/>
      <c r="E45" s="277"/>
      <c r="F45" s="277"/>
      <c r="G45" s="277"/>
      <c r="H45" s="274" t="s">
        <v>229</v>
      </c>
      <c r="I45" s="3"/>
    </row>
    <row r="46" s="2" customFormat="true" ht="14.15" hidden="false" customHeight="true" outlineLevel="0" collapsed="false">
      <c r="A46" s="275"/>
      <c r="B46" s="277"/>
      <c r="C46" s="277" t="s">
        <v>230</v>
      </c>
      <c r="D46" s="3"/>
      <c r="E46" s="224" t="str">
        <f aca="false">IF(I44&lt;&gt;"","OBBLIGATORIO","")</f>
        <v/>
      </c>
      <c r="F46" s="277"/>
      <c r="G46" s="277"/>
      <c r="H46" s="277"/>
      <c r="I46" s="275"/>
    </row>
    <row r="47" s="2" customFormat="true" ht="23.6" hidden="false" customHeight="false" outlineLevel="0" collapsed="false">
      <c r="A47" s="275"/>
      <c r="B47" s="277"/>
      <c r="C47" s="278" t="s">
        <v>231</v>
      </c>
      <c r="D47" s="3"/>
      <c r="E47" s="277"/>
      <c r="F47" s="277"/>
      <c r="G47" s="277"/>
      <c r="H47" s="5"/>
      <c r="I47" s="275"/>
    </row>
    <row r="48" customFormat="false" ht="12.8" hidden="false" customHeight="false" outlineLevel="0" collapsed="false">
      <c r="A48" s="5"/>
      <c r="B48" s="212"/>
      <c r="C48" s="212"/>
      <c r="D48" s="212"/>
      <c r="E48" s="212"/>
      <c r="F48" s="212"/>
      <c r="G48" s="212"/>
      <c r="H48" s="5"/>
      <c r="I48" s="5"/>
    </row>
    <row r="49" customFormat="false" ht="17.6" hidden="false" customHeight="true" outlineLevel="0" collapsed="false">
      <c r="A49" s="279" t="s">
        <v>232</v>
      </c>
      <c r="B49" s="280" t="s">
        <v>233</v>
      </c>
      <c r="C49" s="280"/>
      <c r="D49" s="280"/>
      <c r="E49" s="280"/>
      <c r="F49" s="281" t="s">
        <v>29</v>
      </c>
      <c r="G49" s="282" t="n">
        <v>488.1</v>
      </c>
      <c r="H49" s="5"/>
      <c r="I49" s="5"/>
    </row>
    <row r="50" customFormat="false" ht="17.6" hidden="false" customHeight="true" outlineLevel="0" collapsed="false">
      <c r="A50" s="283" t="s">
        <v>234</v>
      </c>
      <c r="B50" s="284" t="s">
        <v>235</v>
      </c>
      <c r="C50" s="284"/>
      <c r="D50" s="284"/>
      <c r="E50" s="284"/>
      <c r="F50" s="285" t="s">
        <v>29</v>
      </c>
      <c r="G50" s="286" t="n">
        <f aca="false">G49*(1+C43/100)</f>
        <v>610.125</v>
      </c>
      <c r="H50" s="277"/>
      <c r="I50" s="5"/>
    </row>
    <row r="51" customFormat="false" ht="17.6" hidden="false" customHeight="true" outlineLevel="0" collapsed="false">
      <c r="A51" s="287" t="s">
        <v>236</v>
      </c>
      <c r="B51" s="288" t="s">
        <v>237</v>
      </c>
      <c r="C51" s="288"/>
      <c r="D51" s="288"/>
      <c r="E51" s="288"/>
      <c r="F51" s="289" t="s">
        <v>238</v>
      </c>
      <c r="G51" s="290" t="n">
        <f aca="false">IF(D46&lt;&gt;"","",G50*(E30+E40))</f>
        <v>0</v>
      </c>
      <c r="H51" s="212"/>
      <c r="I51" s="5"/>
    </row>
    <row r="52" customFormat="false" ht="17.6" hidden="false" customHeight="true" outlineLevel="0" collapsed="false">
      <c r="A52" s="291" t="s">
        <v>239</v>
      </c>
      <c r="B52" s="292" t="s">
        <v>240</v>
      </c>
      <c r="C52" s="292"/>
      <c r="D52" s="292"/>
      <c r="E52" s="292"/>
      <c r="F52" s="285" t="s">
        <v>241</v>
      </c>
      <c r="G52" s="293"/>
      <c r="H52" s="224" t="str">
        <f aca="false">IF(I44&lt;&gt;"","OBBLIGATORIO",IF(D46&lt;&gt;"","OBBLIGATORIO",""))</f>
        <v/>
      </c>
      <c r="I52" s="5"/>
    </row>
    <row r="53" customFormat="false" ht="12.8" hidden="false" customHeight="false" outlineLevel="0" collapsed="false">
      <c r="A53" s="5"/>
      <c r="B53" s="212"/>
      <c r="C53" s="212"/>
      <c r="D53" s="212"/>
      <c r="E53" s="212"/>
      <c r="F53" s="212"/>
      <c r="G53" s="212"/>
      <c r="H53" s="212"/>
      <c r="I53" s="5"/>
    </row>
    <row r="54" customFormat="false" ht="12.8" hidden="false" customHeight="false" outlineLevel="0" collapsed="false">
      <c r="A54" s="5"/>
      <c r="B54" s="294" t="s">
        <v>242</v>
      </c>
      <c r="C54" s="294"/>
      <c r="D54" s="294"/>
      <c r="E54" s="294"/>
      <c r="F54" s="294"/>
      <c r="G54" s="212"/>
      <c r="H54" s="212"/>
      <c r="I54" s="5"/>
    </row>
    <row r="55" customFormat="false" ht="12.8" hidden="false" customHeight="false" outlineLevel="0" collapsed="false">
      <c r="A55" s="5"/>
      <c r="B55" s="294" t="s">
        <v>243</v>
      </c>
      <c r="C55" s="294"/>
      <c r="D55" s="294"/>
      <c r="E55" s="294"/>
      <c r="F55" s="294"/>
      <c r="G55" s="212"/>
      <c r="H55" s="212"/>
      <c r="I55" s="5"/>
    </row>
    <row r="56" customFormat="false" ht="12.8" hidden="false" customHeight="false" outlineLevel="0" collapsed="false">
      <c r="A56" s="5"/>
      <c r="B56" s="294" t="s">
        <v>244</v>
      </c>
      <c r="C56" s="294"/>
      <c r="D56" s="294"/>
      <c r="E56" s="294"/>
      <c r="F56" s="294"/>
      <c r="G56" s="212"/>
      <c r="H56" s="212"/>
      <c r="I56" s="5"/>
    </row>
    <row r="57" customFormat="false" ht="12.8" hidden="false" customHeight="false" outlineLevel="0" collapsed="false">
      <c r="A57" s="5"/>
      <c r="B57" s="295" t="s">
        <v>245</v>
      </c>
      <c r="C57" s="295"/>
      <c r="D57" s="296" t="s">
        <v>246</v>
      </c>
      <c r="E57" s="297"/>
      <c r="F57" s="298" t="s">
        <v>247</v>
      </c>
      <c r="G57" s="297"/>
      <c r="H57" s="212"/>
      <c r="I57" s="5"/>
    </row>
    <row r="58" customFormat="false" ht="22.35" hidden="false" customHeight="true" outlineLevel="0" collapsed="false">
      <c r="A58" s="5"/>
      <c r="B58" s="299" t="s">
        <v>248</v>
      </c>
      <c r="C58" s="299"/>
      <c r="D58" s="300" t="s">
        <v>249</v>
      </c>
      <c r="E58" s="300" t="s">
        <v>250</v>
      </c>
      <c r="F58" s="300" t="s">
        <v>249</v>
      </c>
      <c r="G58" s="300" t="s">
        <v>250</v>
      </c>
      <c r="H58" s="212"/>
      <c r="I58" s="5"/>
    </row>
    <row r="59" customFormat="false" ht="25.5" hidden="false" customHeight="true" outlineLevel="0" collapsed="false">
      <c r="A59" s="5"/>
      <c r="B59" s="301" t="s">
        <v>251</v>
      </c>
      <c r="C59" s="301"/>
      <c r="D59" s="218" t="s">
        <v>252</v>
      </c>
      <c r="E59" s="218" t="s">
        <v>252</v>
      </c>
      <c r="F59" s="302" t="n">
        <v>6</v>
      </c>
      <c r="G59" s="302" t="n">
        <v>5</v>
      </c>
      <c r="H59" s="212"/>
      <c r="I59" s="5"/>
    </row>
    <row r="60" customFormat="false" ht="25.5" hidden="false" customHeight="true" outlineLevel="0" collapsed="false">
      <c r="A60" s="5"/>
      <c r="B60" s="301" t="s">
        <v>253</v>
      </c>
      <c r="C60" s="301"/>
      <c r="D60" s="218" t="s">
        <v>252</v>
      </c>
      <c r="E60" s="218" t="s">
        <v>252</v>
      </c>
      <c r="F60" s="302" t="n">
        <v>8</v>
      </c>
      <c r="G60" s="302" t="n">
        <v>6</v>
      </c>
      <c r="H60" s="212"/>
      <c r="I60" s="5"/>
    </row>
    <row r="61" customFormat="false" ht="25.5" hidden="false" customHeight="true" outlineLevel="0" collapsed="false">
      <c r="A61" s="5"/>
      <c r="B61" s="301" t="s">
        <v>254</v>
      </c>
      <c r="C61" s="301"/>
      <c r="D61" s="218" t="s">
        <v>252</v>
      </c>
      <c r="E61" s="218" t="s">
        <v>252</v>
      </c>
      <c r="F61" s="302" t="n">
        <v>18</v>
      </c>
      <c r="G61" s="302" t="n">
        <v>10</v>
      </c>
      <c r="H61" s="212"/>
      <c r="I61" s="5"/>
    </row>
    <row r="62" customFormat="false" ht="12.8" hidden="false" customHeight="false" outlineLevel="0" collapsed="false">
      <c r="A62" s="5"/>
      <c r="B62" s="212"/>
      <c r="C62" s="212"/>
      <c r="D62" s="212"/>
      <c r="E62" s="212"/>
      <c r="F62" s="212"/>
      <c r="G62" s="212"/>
      <c r="H62" s="212"/>
      <c r="I62" s="5"/>
    </row>
    <row r="63" customFormat="false" ht="12.8" hidden="true" customHeight="false" outlineLevel="0" collapsed="false">
      <c r="A63" s="5"/>
      <c r="B63" s="303" t="s">
        <v>255</v>
      </c>
      <c r="C63" s="212"/>
      <c r="D63" s="212"/>
      <c r="E63" s="212"/>
      <c r="F63" s="212"/>
      <c r="G63" s="212"/>
      <c r="H63" s="212"/>
      <c r="I63" s="5"/>
    </row>
    <row r="64" customFormat="false" ht="12.8" hidden="true" customHeight="false" outlineLevel="0" collapsed="false">
      <c r="A64" s="5"/>
      <c r="B64" s="304"/>
      <c r="C64" s="305"/>
      <c r="D64" s="305"/>
      <c r="E64" s="306" t="s">
        <v>251</v>
      </c>
      <c r="F64" s="306"/>
      <c r="G64" s="307" t="s">
        <v>256</v>
      </c>
      <c r="H64" s="308" t="n">
        <f aca="false">G51*F59/100</f>
        <v>0</v>
      </c>
      <c r="I64" s="5"/>
    </row>
    <row r="65" customFormat="false" ht="13.8" hidden="true" customHeight="false" outlineLevel="0" collapsed="false">
      <c r="A65" s="5"/>
      <c r="B65" s="309"/>
      <c r="C65" s="310"/>
      <c r="D65" s="271" t="str">
        <f aca="false">IF(B43="I",1,IF(B43="II",1,IF(B43="III",1,"")))</f>
        <v/>
      </c>
      <c r="E65" s="306"/>
      <c r="F65" s="306"/>
      <c r="G65" s="307" t="s">
        <v>257</v>
      </c>
      <c r="H65" s="308" t="n">
        <f aca="false">G51*G59/100</f>
        <v>0</v>
      </c>
      <c r="I65" s="5"/>
    </row>
    <row r="66" customFormat="false" ht="12.8" hidden="true" customHeight="false" outlineLevel="0" collapsed="false">
      <c r="A66" s="5"/>
      <c r="B66" s="311" t="s">
        <v>258</v>
      </c>
      <c r="C66" s="311"/>
      <c r="D66" s="305"/>
      <c r="E66" s="312" t="s">
        <v>253</v>
      </c>
      <c r="F66" s="312"/>
      <c r="G66" s="313" t="s">
        <v>256</v>
      </c>
      <c r="H66" s="314" t="n">
        <f aca="false">G51*F60/100</f>
        <v>0</v>
      </c>
      <c r="I66" s="5"/>
    </row>
    <row r="67" customFormat="false" ht="13.8" hidden="true" customHeight="false" outlineLevel="0" collapsed="false">
      <c r="A67" s="5"/>
      <c r="B67" s="311"/>
      <c r="C67" s="311"/>
      <c r="D67" s="271" t="n">
        <f aca="false">IF(B43="IV",2,IF(B43="V",2,IF(B43="VI",2,IF(B43="VII",2,IF(B43="VIII",2,"")))))</f>
        <v>2</v>
      </c>
      <c r="E67" s="312"/>
      <c r="F67" s="312"/>
      <c r="G67" s="313" t="s">
        <v>257</v>
      </c>
      <c r="H67" s="314" t="n">
        <f aca="false">G51*G60/100</f>
        <v>0</v>
      </c>
      <c r="I67" s="5"/>
    </row>
    <row r="68" customFormat="false" ht="12.8" hidden="true" customHeight="false" outlineLevel="0" collapsed="false">
      <c r="A68" s="5"/>
      <c r="B68" s="212"/>
      <c r="C68" s="212"/>
      <c r="D68" s="212"/>
      <c r="E68" s="292" t="s">
        <v>254</v>
      </c>
      <c r="F68" s="292"/>
      <c r="G68" s="313" t="s">
        <v>256</v>
      </c>
      <c r="H68" s="314" t="n">
        <f aca="false">G51*F61/100</f>
        <v>0</v>
      </c>
      <c r="I68" s="5"/>
    </row>
    <row r="69" customFormat="false" ht="13.8" hidden="true" customHeight="false" outlineLevel="0" collapsed="false">
      <c r="A69" s="5"/>
      <c r="B69" s="212"/>
      <c r="C69" s="212"/>
      <c r="D69" s="271" t="str">
        <f aca="false">IF(B43="IX",3,IF(B43="X",3,IF(B43="XI",3,"")))</f>
        <v/>
      </c>
      <c r="E69" s="292"/>
      <c r="F69" s="292"/>
      <c r="G69" s="313" t="s">
        <v>257</v>
      </c>
      <c r="H69" s="314" t="n">
        <f aca="false">G51*G61/100</f>
        <v>0</v>
      </c>
      <c r="I69" s="5"/>
    </row>
    <row r="70" customFormat="false" ht="12.8" hidden="true" customHeight="false" outlineLevel="0" collapsed="false">
      <c r="A70" s="5"/>
      <c r="B70" s="212"/>
      <c r="C70" s="212"/>
      <c r="D70" s="212" t="n">
        <f aca="false">SUM(D65:D69)</f>
        <v>2</v>
      </c>
      <c r="E70" s="212"/>
      <c r="F70" s="212"/>
      <c r="G70" s="212"/>
      <c r="H70" s="212"/>
      <c r="I70" s="5"/>
    </row>
    <row r="71" customFormat="false" ht="17.85" hidden="false" customHeight="true" outlineLevel="0" collapsed="false">
      <c r="A71" s="5"/>
      <c r="B71" s="303" t="s">
        <v>259</v>
      </c>
      <c r="C71" s="273"/>
      <c r="D71" s="273"/>
      <c r="E71" s="273"/>
      <c r="F71" s="273"/>
      <c r="G71" s="273"/>
      <c r="H71" s="212"/>
      <c r="I71" s="5"/>
    </row>
    <row r="72" customFormat="false" ht="17.85" hidden="false" customHeight="true" outlineLevel="0" collapsed="false">
      <c r="A72" s="5"/>
      <c r="B72" s="303"/>
      <c r="C72" s="273"/>
      <c r="D72" s="273"/>
      <c r="E72" s="273"/>
      <c r="F72" s="273"/>
      <c r="G72" s="273"/>
      <c r="H72" s="212"/>
      <c r="I72" s="5"/>
    </row>
    <row r="73" customFormat="false" ht="15.6" hidden="false" customHeight="true" outlineLevel="0" collapsed="false">
      <c r="A73" s="5"/>
      <c r="B73" s="315" t="s">
        <v>260</v>
      </c>
      <c r="C73" s="316"/>
      <c r="D73" s="317"/>
      <c r="E73" s="294" t="s">
        <v>89</v>
      </c>
      <c r="F73" s="318" t="s">
        <v>261</v>
      </c>
      <c r="G73" s="318"/>
      <c r="H73" s="319"/>
      <c r="I73" s="5"/>
    </row>
    <row r="74" customFormat="false" ht="15.6" hidden="false" customHeight="true" outlineLevel="0" collapsed="false">
      <c r="A74" s="5"/>
      <c r="B74" s="294"/>
      <c r="C74" s="320" t="s">
        <v>262</v>
      </c>
      <c r="D74" s="3"/>
      <c r="E74" s="294"/>
      <c r="F74" s="321" t="n">
        <f aca="false">IF(D46="x",G52*0.1,IF(D74&lt;&gt;"",IF(D70=1,H64,IF(D70=2,H66,H68)),IF(D75&lt;&gt;"",IF(D70=1,H65,IF(D70=2,H67,H69)),0)))</f>
        <v>0</v>
      </c>
      <c r="G74" s="321"/>
      <c r="H74" s="319"/>
      <c r="I74" s="5"/>
    </row>
    <row r="75" customFormat="false" ht="15.6" hidden="false" customHeight="true" outlineLevel="0" collapsed="false">
      <c r="A75" s="5"/>
      <c r="B75" s="294"/>
      <c r="C75" s="320" t="s">
        <v>263</v>
      </c>
      <c r="D75" s="3"/>
      <c r="E75" s="294"/>
      <c r="F75" s="321"/>
      <c r="G75" s="321"/>
      <c r="H75" s="212"/>
      <c r="I75" s="5"/>
    </row>
    <row r="76" customFormat="false" ht="15.6" hidden="false" customHeight="true" outlineLevel="0" collapsed="false">
      <c r="A76" s="5"/>
      <c r="B76" s="294"/>
      <c r="C76" s="322"/>
      <c r="D76" s="322"/>
      <c r="E76" s="323"/>
      <c r="F76" s="323"/>
      <c r="G76" s="324"/>
      <c r="H76" s="212"/>
      <c r="I76" s="5"/>
    </row>
    <row r="77" customFormat="false" ht="15.6" hidden="false" customHeight="true" outlineLevel="0" collapsed="false">
      <c r="A77" s="5"/>
      <c r="B77" s="27" t="s">
        <v>124</v>
      </c>
      <c r="C77" s="5"/>
      <c r="D77" s="212"/>
      <c r="E77" s="212"/>
      <c r="F77" s="212"/>
      <c r="G77" s="212"/>
      <c r="H77" s="212"/>
      <c r="I77" s="5"/>
    </row>
    <row r="78" customFormat="false" ht="15.6" hidden="false" customHeight="true" outlineLevel="0" collapsed="false">
      <c r="A78" s="5"/>
      <c r="B78" s="169" t="s">
        <v>125</v>
      </c>
      <c r="C78" s="5"/>
      <c r="D78" s="170"/>
      <c r="E78" s="212"/>
      <c r="F78" s="171" t="s">
        <v>47</v>
      </c>
      <c r="G78" s="172" t="s">
        <v>48</v>
      </c>
      <c r="H78" s="212"/>
      <c r="I78" s="5"/>
    </row>
    <row r="79" customFormat="false" ht="15.6" hidden="false" customHeight="true" outlineLevel="0" collapsed="false">
      <c r="A79" s="5"/>
      <c r="B79" s="169" t="s">
        <v>126</v>
      </c>
      <c r="C79" s="5"/>
      <c r="D79" s="170"/>
      <c r="E79" s="212"/>
      <c r="F79" s="173" t="s">
        <v>59</v>
      </c>
      <c r="G79" s="174" t="n">
        <f aca="false">oneri!H110</f>
        <v>2.5</v>
      </c>
      <c r="H79" s="212"/>
      <c r="I79" s="5"/>
    </row>
    <row r="80" customFormat="false" ht="12.8" hidden="false" customHeight="false" outlineLevel="0" collapsed="false">
      <c r="A80" s="5"/>
      <c r="B80" s="212"/>
      <c r="C80" s="212"/>
      <c r="D80" s="212"/>
      <c r="E80" s="212"/>
      <c r="F80" s="212"/>
      <c r="G80" s="212"/>
      <c r="H80" s="212"/>
      <c r="I80" s="5"/>
    </row>
    <row r="81" customFormat="false" ht="12.8" hidden="false" customHeight="false" outlineLevel="0" collapsed="false">
      <c r="A81" s="5"/>
      <c r="B81" s="325" t="s">
        <v>127</v>
      </c>
      <c r="C81" s="326"/>
      <c r="D81" s="327"/>
      <c r="E81" s="326"/>
      <c r="F81" s="326"/>
      <c r="G81" s="328"/>
      <c r="H81" s="212"/>
      <c r="I81" s="5"/>
    </row>
    <row r="82" customFormat="false" ht="12.8" hidden="false" customHeight="false" outlineLevel="0" collapsed="false">
      <c r="A82" s="5"/>
      <c r="B82" s="329" t="s">
        <v>128</v>
      </c>
      <c r="C82" s="329"/>
      <c r="D82" s="329"/>
      <c r="E82" s="329"/>
      <c r="F82" s="181" t="n">
        <f aca="false">IF($C$79="si","===",F74/2)</f>
        <v>0</v>
      </c>
      <c r="G82" s="181"/>
      <c r="H82" s="212"/>
      <c r="I82" s="5"/>
    </row>
    <row r="83" customFormat="false" ht="12.8" hidden="false" customHeight="false" outlineLevel="0" collapsed="false">
      <c r="A83" s="5"/>
      <c r="B83" s="212"/>
      <c r="C83" s="5"/>
      <c r="D83" s="5"/>
      <c r="E83" s="5"/>
      <c r="F83" s="5"/>
      <c r="G83" s="5"/>
      <c r="H83" s="5"/>
      <c r="I83" s="5"/>
    </row>
    <row r="84" customFormat="false" ht="12.8" hidden="false" customHeight="false" outlineLevel="0" collapsed="false">
      <c r="A84" s="5"/>
      <c r="B84" s="325" t="s">
        <v>131</v>
      </c>
      <c r="C84" s="326"/>
      <c r="D84" s="327"/>
      <c r="E84" s="326"/>
      <c r="F84" s="326"/>
      <c r="G84" s="328"/>
      <c r="H84" s="5"/>
      <c r="I84" s="5"/>
    </row>
    <row r="85" customFormat="false" ht="12.8" hidden="false" customHeight="false" outlineLevel="0" collapsed="false">
      <c r="A85" s="5"/>
      <c r="B85" s="329" t="s">
        <v>132</v>
      </c>
      <c r="C85" s="329"/>
      <c r="D85" s="329"/>
      <c r="E85" s="329"/>
      <c r="F85" s="181" t="n">
        <f aca="false">IF($C$79="si","===",F74/4*(1+G79/100*0.5))</f>
        <v>0</v>
      </c>
      <c r="G85" s="181"/>
      <c r="H85" s="5"/>
      <c r="I85" s="5"/>
    </row>
    <row r="86" customFormat="false" ht="12.8" hidden="false" customHeight="false" outlineLevel="0" collapsed="false">
      <c r="A86" s="5"/>
      <c r="B86" s="5"/>
      <c r="C86" s="5"/>
      <c r="D86" s="5"/>
      <c r="E86" s="5"/>
      <c r="F86" s="5"/>
      <c r="G86" s="5"/>
      <c r="H86" s="5"/>
      <c r="I86" s="5"/>
    </row>
    <row r="87" customFormat="false" ht="12.8" hidden="false" customHeight="false" outlineLevel="0" collapsed="false">
      <c r="A87" s="5"/>
      <c r="B87" s="325" t="s">
        <v>131</v>
      </c>
      <c r="C87" s="326"/>
      <c r="D87" s="327"/>
      <c r="E87" s="326"/>
      <c r="F87" s="326"/>
      <c r="G87" s="328"/>
      <c r="H87" s="5"/>
      <c r="I87" s="5"/>
    </row>
    <row r="88" customFormat="false" ht="12.8" hidden="false" customHeight="false" outlineLevel="0" collapsed="false">
      <c r="A88" s="5"/>
      <c r="B88" s="329" t="s">
        <v>132</v>
      </c>
      <c r="C88" s="329"/>
      <c r="D88" s="329"/>
      <c r="E88" s="329"/>
      <c r="F88" s="181" t="n">
        <f aca="false">IF($C$79="si","===",F74/4*(1+G82/100))</f>
        <v>0</v>
      </c>
      <c r="G88" s="181"/>
      <c r="H88" s="5"/>
      <c r="I88" s="5"/>
    </row>
    <row r="89" customFormat="false" ht="12.8" hidden="false" customHeight="false" outlineLevel="0" collapsed="false">
      <c r="A89" s="5"/>
      <c r="B89" s="5"/>
      <c r="C89" s="5"/>
      <c r="D89" s="5"/>
      <c r="E89" s="5"/>
      <c r="F89" s="5"/>
      <c r="G89" s="5"/>
      <c r="H89" s="5"/>
      <c r="I89" s="5"/>
    </row>
    <row r="90" customFormat="false" ht="12.8" hidden="false" customHeight="false" outlineLevel="0" collapsed="false">
      <c r="A90" s="5"/>
      <c r="B90" s="163"/>
      <c r="C90" s="5"/>
      <c r="D90" s="113"/>
      <c r="E90" s="5"/>
      <c r="F90" s="5"/>
      <c r="G90" s="164"/>
      <c r="H90" s="212"/>
      <c r="I90" s="5"/>
    </row>
    <row r="91" customFormat="false" ht="12.8" hidden="false" customHeight="false" outlineLevel="0" collapsed="false">
      <c r="A91" s="5"/>
      <c r="B91" s="195"/>
      <c r="C91" s="196"/>
      <c r="D91" s="196"/>
      <c r="E91" s="197"/>
      <c r="F91" s="198"/>
      <c r="G91" s="212"/>
      <c r="H91" s="212"/>
      <c r="I91" s="5"/>
    </row>
    <row r="92" customFormat="false" ht="12.8" hidden="false" customHeight="false" outlineLevel="0" collapsed="false">
      <c r="A92" s="5"/>
      <c r="B92" s="199" t="s">
        <v>135</v>
      </c>
      <c r="C92" s="200"/>
      <c r="D92" s="200"/>
      <c r="E92" s="201"/>
      <c r="F92" s="202" t="n">
        <f aca="false">IF(D78&lt;&gt;"","",SUM(F81:F88))</f>
        <v>0</v>
      </c>
      <c r="G92" s="212"/>
      <c r="H92" s="212"/>
      <c r="I92" s="5"/>
    </row>
    <row r="93" customFormat="false" ht="12.8" hidden="false" customHeight="false" outlineLevel="0" collapsed="false">
      <c r="A93" s="5"/>
      <c r="B93" s="203"/>
      <c r="C93" s="204"/>
      <c r="D93" s="204"/>
      <c r="E93" s="205"/>
      <c r="F93" s="206"/>
      <c r="G93" s="212"/>
      <c r="H93" s="212"/>
      <c r="I93" s="5"/>
    </row>
  </sheetData>
  <sheetProtection sheet="true" password="97b0" objects="true" scenarios="true" selectLockedCells="true"/>
  <mergeCells count="31">
    <mergeCell ref="H12:I13"/>
    <mergeCell ref="B14:D14"/>
    <mergeCell ref="B15:D15"/>
    <mergeCell ref="B16:D16"/>
    <mergeCell ref="B17:D17"/>
    <mergeCell ref="B18:D18"/>
    <mergeCell ref="B19:D19"/>
    <mergeCell ref="H24:I25"/>
    <mergeCell ref="A25:E25"/>
    <mergeCell ref="G35:H35"/>
    <mergeCell ref="B45:C45"/>
    <mergeCell ref="B54:F54"/>
    <mergeCell ref="B55:F55"/>
    <mergeCell ref="B56:F56"/>
    <mergeCell ref="B57:C57"/>
    <mergeCell ref="B58:C58"/>
    <mergeCell ref="B59:C59"/>
    <mergeCell ref="B60:C60"/>
    <mergeCell ref="B61:C61"/>
    <mergeCell ref="E64:F65"/>
    <mergeCell ref="B66:C67"/>
    <mergeCell ref="E66:F67"/>
    <mergeCell ref="E68:F69"/>
    <mergeCell ref="F73:G73"/>
    <mergeCell ref="F74:G75"/>
    <mergeCell ref="B82:E82"/>
    <mergeCell ref="F82:G82"/>
    <mergeCell ref="B85:E85"/>
    <mergeCell ref="F85:G85"/>
    <mergeCell ref="B88:E88"/>
    <mergeCell ref="F88:G88"/>
  </mergeCells>
  <conditionalFormatting sqref="E46 H52 F40 H4:H8">
    <cfRule type="cellIs" priority="2" operator="equal" aboveAverage="0" equalAverage="0" bottom="0" percent="0" rank="0" text="" dxfId="0">
      <formula>"OBBLIGATORIO"</formula>
    </cfRule>
    <cfRule type="cellIs" priority="3" operator="equal" aboveAverage="0" equalAverage="0" bottom="0" percent="0" rank="0" text="" dxfId="0">
      <formula>"Errore"</formula>
    </cfRule>
  </conditionalFormatting>
  <conditionalFormatting sqref="F40">
    <cfRule type="colorScale" priority="4">
      <colorScale>
        <cfvo type="min" val="0"/>
        <cfvo type="percentile" val="50"/>
        <cfvo type="max" val="0"/>
        <color rgb="FFFF0000"/>
        <color rgb="FFFFFF00"/>
        <color rgb="FF00A933"/>
      </colorScale>
    </cfRule>
    <cfRule type="containsText" priority="5" operator="containsText" aboveAverage="0" equalAverage="0" bottom="0" percent="0" rank="0" text="errore" dxfId="1">
      <formula>NOT(ISERROR(SEARCH("errore",F40)))</formula>
    </cfRule>
  </conditionalFormatting>
  <conditionalFormatting sqref="H4:H8">
    <cfRule type="colorScale" priority="6">
      <colorScale>
        <cfvo type="min" val="0"/>
        <cfvo type="percentile" val="50"/>
        <cfvo type="max" val="0"/>
        <color rgb="FFFF0000"/>
        <color rgb="FFFFFF00"/>
        <color rgb="FF00A933"/>
      </colorScale>
    </cfRule>
    <cfRule type="containsText" priority="7" operator="containsText" aboveAverage="0" equalAverage="0" bottom="0" percent="0" rank="0" text="errore" dxfId="1">
      <formula>NOT(ISERROR(SEARCH("errore",H4)))</formula>
    </cfRule>
  </conditionalFormatting>
  <dataValidations count="2">
    <dataValidation allowBlank="true" errorStyle="stop" operator="equal" showDropDown="false" showErrorMessage="true" showInputMessage="false" sqref="D78:D79" type="list">
      <formula1>oneri!$J$108:$J$110</formula1>
      <formula2>0</formula2>
    </dataValidation>
    <dataValidation allowBlank="true" errorStyle="stop" operator="equal" showDropDown="false" showErrorMessage="true" showInputMessage="false" sqref="I27:I31 I44:I45 D46:D47 D74:D75" type="list">
      <formula1>Riepilogo!$N$9:$N$10</formula1>
      <formula2>0</formula2>
    </dataValidation>
  </dataValidations>
  <printOptions headings="false" gridLines="false" gridLinesSet="true" horizontalCentered="false" verticalCentered="false"/>
  <pageMargins left="0.0784722222222222" right="0.0784722222222222" top="0.0784722222222222" bottom="0.0784722222222222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3"/>
  <sheetViews>
    <sheetView showFormulas="false" showGridLines="true" showRowColHeaders="true" showZeros="true" rightToLeft="false" tabSelected="false" showOutlineSymbols="true" defaultGridColor="true" view="normal" topLeftCell="A3" colorId="64" zoomScale="120" zoomScaleNormal="120" zoomScalePageLayoutView="100" workbookViewId="0">
      <selection pane="topLeft" activeCell="H6" activeCellId="0" sqref="H6"/>
    </sheetView>
  </sheetViews>
  <sheetFormatPr defaultColWidth="8.61328125" defaultRowHeight="12.8" zeroHeight="false" outlineLevelRow="0" outlineLevelCol="0"/>
  <cols>
    <col collapsed="false" customWidth="true" hidden="false" outlineLevel="0" max="1" min="1" style="2" width="3.59"/>
    <col collapsed="false" customWidth="true" hidden="false" outlineLevel="0" max="3" min="2" style="2" width="15.18"/>
    <col collapsed="false" customWidth="true" hidden="false" outlineLevel="0" max="8" min="4" style="2" width="18.79"/>
    <col collapsed="false" customWidth="true" hidden="false" outlineLevel="0" max="9" min="9" style="2" width="12.72"/>
    <col collapsed="false" customWidth="true" hidden="false" outlineLevel="0" max="10" min="10" style="2" width="10.52"/>
    <col collapsed="false" customWidth="true" hidden="false" outlineLevel="0" max="16384" min="16380" style="2" width="11.53"/>
  </cols>
  <sheetData>
    <row r="1" customFormat="false" ht="12.8" hidden="false" customHeight="false" outlineLevel="0" collapsed="false">
      <c r="A1" s="30"/>
      <c r="B1" s="30"/>
      <c r="C1" s="30"/>
      <c r="D1" s="30"/>
      <c r="E1" s="30"/>
      <c r="F1" s="30"/>
      <c r="G1" s="30"/>
      <c r="H1" s="30"/>
    </row>
    <row r="2" customFormat="false" ht="17.35" hidden="false" customHeight="false" outlineLevel="0" collapsed="false">
      <c r="A2" s="30"/>
      <c r="B2" s="34"/>
      <c r="C2" s="34"/>
      <c r="D2" s="34"/>
      <c r="E2" s="34"/>
      <c r="F2" s="34"/>
      <c r="G2" s="34"/>
      <c r="H2" s="34"/>
      <c r="I2" s="35" t="s">
        <v>47</v>
      </c>
      <c r="J2" s="36" t="s">
        <v>48</v>
      </c>
    </row>
    <row r="3" customFormat="false" ht="37.3" hidden="false" customHeight="true" outlineLevel="0" collapsed="false">
      <c r="A3" s="37"/>
      <c r="B3" s="38" t="s">
        <v>49</v>
      </c>
      <c r="C3" s="39" t="s">
        <v>50</v>
      </c>
      <c r="D3" s="39" t="s">
        <v>265</v>
      </c>
      <c r="E3" s="39" t="s">
        <v>266</v>
      </c>
      <c r="F3" s="39" t="s">
        <v>267</v>
      </c>
      <c r="G3" s="39" t="s">
        <v>268</v>
      </c>
      <c r="H3" s="330" t="s">
        <v>269</v>
      </c>
      <c r="I3" s="35" t="s">
        <v>59</v>
      </c>
      <c r="J3" s="42" t="n">
        <f aca="false">oneri!H110</f>
        <v>2.5</v>
      </c>
    </row>
    <row r="4" customFormat="false" ht="4.25" hidden="false" customHeight="true" outlineLevel="0" collapsed="false">
      <c r="A4" s="37"/>
      <c r="B4" s="43"/>
      <c r="C4" s="43"/>
      <c r="D4" s="43"/>
      <c r="E4" s="43"/>
      <c r="F4" s="43"/>
      <c r="G4" s="43"/>
      <c r="H4" s="331"/>
    </row>
    <row r="5" customFormat="false" ht="32.6" hidden="false" customHeight="true" outlineLevel="0" collapsed="false">
      <c r="A5" s="5"/>
      <c r="B5" s="44" t="n">
        <f aca="false">Copertina!E11</f>
        <v>0</v>
      </c>
      <c r="C5" s="45" t="n">
        <f aca="false">Copertina!F6</f>
        <v>0</v>
      </c>
      <c r="D5" s="46" t="n">
        <f aca="false">'Monet. PARCHEGGI'!V7</f>
        <v>0</v>
      </c>
      <c r="E5" s="46" t="n">
        <f aca="false">'Monet. SERVIZI'!G7</f>
        <v>0</v>
      </c>
      <c r="F5" s="46" t="n">
        <f aca="false">'Monet. OBBIETTIVI'!C7</f>
        <v>0</v>
      </c>
      <c r="G5" s="46" t="n">
        <f aca="false">'Monet. DIRITTI EDIFICATORI'!C7</f>
        <v>0</v>
      </c>
      <c r="H5" s="47" t="n">
        <f aca="false">SUM(D5:G5)</f>
        <v>0</v>
      </c>
      <c r="I5" s="51" t="s">
        <v>61</v>
      </c>
    </row>
    <row r="6" customFormat="false" ht="12.8" hidden="false" customHeight="false" outlineLevel="0" collapsed="false">
      <c r="A6" s="5"/>
      <c r="B6" s="5"/>
      <c r="C6" s="5"/>
      <c r="D6" s="5"/>
      <c r="E6" s="5"/>
      <c r="F6" s="5"/>
      <c r="G6" s="5"/>
      <c r="H6" s="5"/>
    </row>
    <row r="7" customFormat="false" ht="12.8" hidden="false" customHeight="false" outlineLevel="0" collapsed="false">
      <c r="A7" s="5"/>
      <c r="B7" s="5"/>
      <c r="C7" s="5"/>
      <c r="D7" s="5"/>
      <c r="E7" s="5"/>
      <c r="F7" s="5"/>
      <c r="G7" s="5"/>
      <c r="H7" s="5"/>
    </row>
    <row r="8" customFormat="false" ht="12.8" hidden="false" customHeight="true" outlineLevel="0" collapsed="false">
      <c r="A8" s="5"/>
      <c r="B8" s="5"/>
      <c r="C8" s="5"/>
      <c r="D8" s="5"/>
      <c r="E8" s="5"/>
      <c r="F8" s="5"/>
      <c r="G8" s="56" t="s">
        <v>65</v>
      </c>
      <c r="H8" s="56"/>
    </row>
    <row r="9" customFormat="false" ht="12.8" hidden="false" customHeight="false" outlineLevel="0" collapsed="false">
      <c r="A9" s="5"/>
      <c r="B9" s="5"/>
      <c r="C9" s="5"/>
      <c r="D9" s="5"/>
      <c r="E9" s="5"/>
      <c r="F9" s="5"/>
      <c r="G9" s="56"/>
      <c r="H9" s="56"/>
    </row>
    <row r="10" customFormat="false" ht="12.8" hidden="false" customHeight="false" outlineLevel="0" collapsed="false">
      <c r="A10" s="5"/>
      <c r="B10" s="5"/>
      <c r="C10" s="5"/>
      <c r="D10" s="5"/>
      <c r="E10" s="5"/>
      <c r="F10" s="5"/>
      <c r="G10" s="56"/>
      <c r="H10" s="56"/>
    </row>
    <row r="11" customFormat="false" ht="12.8" hidden="false" customHeight="false" outlineLevel="0" collapsed="false">
      <c r="A11" s="5"/>
      <c r="B11" s="5"/>
      <c r="C11" s="5"/>
      <c r="D11" s="5"/>
      <c r="E11" s="5"/>
      <c r="F11" s="5"/>
      <c r="G11" s="56"/>
      <c r="H11" s="56"/>
    </row>
    <row r="12" customFormat="false" ht="6.2" hidden="false" customHeight="true" outlineLevel="0" collapsed="false">
      <c r="A12" s="5"/>
      <c r="B12" s="5"/>
      <c r="C12" s="5"/>
      <c r="D12" s="5"/>
      <c r="E12" s="5"/>
      <c r="F12" s="5"/>
      <c r="G12" s="58"/>
      <c r="H12" s="58"/>
    </row>
    <row r="13" customFormat="false" ht="12.8" hidden="false" customHeight="true" outlineLevel="0" collapsed="false">
      <c r="A13" s="5"/>
      <c r="B13" s="5"/>
      <c r="C13" s="5"/>
      <c r="D13" s="5"/>
      <c r="E13" s="5"/>
      <c r="F13" s="5"/>
      <c r="G13" s="61" t="s">
        <v>69</v>
      </c>
      <c r="H13" s="61"/>
    </row>
  </sheetData>
  <sheetProtection sheet="true" password="97b0" objects="true" scenarios="true" selectLockedCells="true"/>
  <mergeCells count="3">
    <mergeCell ref="B2:H2"/>
    <mergeCell ref="G8:H11"/>
    <mergeCell ref="G13:H13"/>
  </mergeCells>
  <printOptions headings="false" gridLines="false" gridLinesSet="true" horizontalCentered="false" verticalCentered="false"/>
  <pageMargins left="0.315277777777778" right="0.315277777777778" top="0.315277777777778" bottom="0.31527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S1:V12"/>
  <sheetViews>
    <sheetView showFormulas="false" showGridLines="true" showRowColHeaders="true" showZeros="true" rightToLeft="false" tabSelected="false" showOutlineSymbols="true" defaultGridColor="true" view="normal" topLeftCell="S4" colorId="64" zoomScale="120" zoomScaleNormal="120" zoomScalePageLayoutView="100" workbookViewId="0">
      <selection pane="topLeft" activeCell="T11" activeCellId="0" sqref="T11"/>
    </sheetView>
  </sheetViews>
  <sheetFormatPr defaultColWidth="11.53515625" defaultRowHeight="12.8" zeroHeight="false" outlineLevelRow="0" outlineLevelCol="0"/>
  <cols>
    <col collapsed="false" customWidth="true" hidden="false" outlineLevel="0" max="19" min="19" style="2" width="22.8"/>
    <col collapsed="false" customWidth="true" hidden="false" outlineLevel="0" max="20" min="20" style="2" width="18.79"/>
    <col collapsed="false" customWidth="true" hidden="false" outlineLevel="0" max="21" min="21" style="2" width="14.37"/>
    <col collapsed="false" customWidth="true" hidden="false" outlineLevel="0" max="22" min="22" style="2" width="13.8"/>
  </cols>
  <sheetData>
    <row r="1" customFormat="false" ht="17.35" hidden="false" customHeight="false" outlineLevel="0" collapsed="false">
      <c r="S1" s="332" t="s">
        <v>270</v>
      </c>
      <c r="T1" s="332"/>
      <c r="U1" s="332"/>
      <c r="V1" s="333"/>
    </row>
    <row r="2" customFormat="false" ht="15" hidden="false" customHeight="false" outlineLevel="0" collapsed="false">
      <c r="S2" s="334"/>
      <c r="T2" s="335"/>
      <c r="U2" s="335"/>
      <c r="V2" s="335"/>
    </row>
    <row r="3" customFormat="false" ht="13.8" hidden="false" customHeight="false" outlineLevel="0" collapsed="false">
      <c r="S3" s="336"/>
      <c r="T3" s="337" t="s">
        <v>271</v>
      </c>
      <c r="U3" s="337"/>
      <c r="V3" s="337" t="s">
        <v>272</v>
      </c>
    </row>
    <row r="4" customFormat="false" ht="26.7" hidden="false" customHeight="false" outlineLevel="0" collapsed="false">
      <c r="S4" s="338" t="s">
        <v>273</v>
      </c>
      <c r="T4" s="339" t="s">
        <v>274</v>
      </c>
      <c r="U4" s="339" t="s">
        <v>275</v>
      </c>
      <c r="V4" s="339" t="s">
        <v>276</v>
      </c>
    </row>
    <row r="5" customFormat="false" ht="12.8" hidden="false" customHeight="false" outlineLevel="0" collapsed="false">
      <c r="S5" s="340" t="n">
        <f aca="false">T9</f>
        <v>0</v>
      </c>
      <c r="T5" s="341" t="n">
        <f aca="false">(T11+T12)/2</f>
        <v>0</v>
      </c>
      <c r="U5" s="342" t="n">
        <v>0.2</v>
      </c>
      <c r="V5" s="341" t="n">
        <f aca="false">T5*U5</f>
        <v>0</v>
      </c>
    </row>
    <row r="6" customFormat="false" ht="12.8" hidden="false" customHeight="false" outlineLevel="0" collapsed="false">
      <c r="S6" s="343"/>
      <c r="T6" s="343"/>
      <c r="U6" s="343"/>
      <c r="V6" s="344"/>
    </row>
    <row r="7" customFormat="false" ht="12.8" hidden="false" customHeight="false" outlineLevel="0" collapsed="false">
      <c r="S7" s="345"/>
      <c r="T7" s="5"/>
      <c r="U7" s="346" t="s">
        <v>18</v>
      </c>
      <c r="V7" s="347" t="n">
        <f aca="false">V5*S5</f>
        <v>0</v>
      </c>
    </row>
    <row r="8" customFormat="false" ht="12.8" hidden="false" customHeight="false" outlineLevel="0" collapsed="false">
      <c r="S8" s="345"/>
      <c r="T8" s="5"/>
      <c r="U8" s="348"/>
      <c r="V8" s="344"/>
    </row>
    <row r="9" customFormat="false" ht="23.6" hidden="false" customHeight="false" outlineLevel="0" collapsed="false">
      <c r="S9" s="349" t="s">
        <v>277</v>
      </c>
      <c r="T9" s="350"/>
      <c r="U9" s="348"/>
      <c r="V9" s="344"/>
    </row>
    <row r="10" customFormat="false" ht="12.8" hidden="false" customHeight="false" outlineLevel="0" collapsed="false">
      <c r="S10" s="348"/>
      <c r="T10" s="348"/>
      <c r="U10" s="348"/>
      <c r="V10" s="344"/>
    </row>
    <row r="11" customFormat="false" ht="12.8" hidden="false" customHeight="false" outlineLevel="0" collapsed="false">
      <c r="S11" s="351" t="s">
        <v>278</v>
      </c>
      <c r="T11" s="352"/>
      <c r="U11" s="5"/>
      <c r="V11" s="344"/>
    </row>
    <row r="12" customFormat="false" ht="12.8" hidden="false" customHeight="false" outlineLevel="0" collapsed="false">
      <c r="S12" s="353" t="s">
        <v>279</v>
      </c>
      <c r="T12" s="352"/>
      <c r="U12" s="192"/>
      <c r="V12" s="174"/>
    </row>
  </sheetData>
  <sheetProtection sheet="true" password="97b0" objects="true" scenarios="true" selectLockedCells="true"/>
  <mergeCells count="1">
    <mergeCell ref="S1:U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Roman,Normale"&amp;12&amp;A</oddHeader>
    <oddFooter>&amp;C&amp;"Times New Roman,Normale"&amp;12Pagina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928</TotalTime>
  <Application>LibreOffice/7.5.1.2$Windows_X86_64 LibreOffice_project/fcbaee479e84c6cd81291587d2ee68cba099e129</Application>
  <AppVersion>15.0000</AppVersion>
  <Company>comune di garbagnate milanese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2004-03-08T08:40:58Z</dcterms:created>
  <dc:creator>TEC02</dc:creator>
  <dc:description/>
  <dc:language>it-IT</dc:language>
  <cp:lastModifiedBy/>
  <dcterms:modified xsi:type="dcterms:W3CDTF">2024-01-22T15:05:10Z</dcterms:modified>
  <cp:revision>63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